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92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natasha</author>
    <author>nuzet</author>
    <author>kate</author>
  </authors>
  <commentList>
    <comment ref="C139" authorId="0">
      <text>
        <r>
          <rPr>
            <b/>
            <sz val="9"/>
            <rFont val="Tahoma"/>
            <family val="0"/>
          </rPr>
          <t>natasha:</t>
        </r>
        <r>
          <rPr>
            <sz val="9"/>
            <rFont val="Tahoma"/>
            <family val="0"/>
          </rPr>
          <t xml:space="preserve">
в порядке удаленности от края
</t>
        </r>
      </text>
    </comment>
    <comment ref="C172" authorId="0">
      <text>
        <r>
          <rPr>
            <b/>
            <sz val="9"/>
            <rFont val="Tahoma"/>
            <family val="0"/>
          </rPr>
          <t>natasha:</t>
        </r>
        <r>
          <rPr>
            <sz val="9"/>
            <rFont val="Tahoma"/>
            <family val="0"/>
          </rPr>
          <t xml:space="preserve">
14,84 14,98  15,46 15,44 15,3 
</t>
        </r>
      </text>
    </comment>
    <comment ref="C221" authorId="1">
      <text>
        <r>
          <rPr>
            <b/>
            <sz val="8"/>
            <rFont val="Tahoma"/>
            <family val="0"/>
          </rPr>
          <t>nuzet:</t>
        </r>
        <r>
          <rPr>
            <sz val="8"/>
            <rFont val="Tahoma"/>
            <family val="0"/>
          </rPr>
          <t xml:space="preserve">
по отдаче
осталось 8,7 на 20-3-10 на ряз</t>
        </r>
      </text>
    </comment>
    <comment ref="D221" authorId="0">
      <text>
        <r>
          <rPr>
            <b/>
            <sz val="9"/>
            <rFont val="Tahoma"/>
            <family val="0"/>
          </rPr>
          <t>natasha:</t>
        </r>
        <r>
          <rPr>
            <sz val="9"/>
            <rFont val="Tahoma"/>
            <family val="0"/>
          </rPr>
          <t xml:space="preserve">
реально на 11-6-10</t>
        </r>
      </text>
    </comment>
    <comment ref="C299" authorId="0">
      <text>
        <r>
          <rPr>
            <b/>
            <sz val="9"/>
            <rFont val="Tahoma"/>
            <family val="0"/>
          </rPr>
          <t>natasha:</t>
        </r>
        <r>
          <rPr>
            <sz val="9"/>
            <rFont val="Tahoma"/>
            <family val="0"/>
          </rPr>
          <t xml:space="preserve">
250реально</t>
        </r>
      </text>
    </comment>
    <comment ref="A532" authorId="0">
      <text>
        <r>
          <rPr>
            <b/>
            <sz val="9"/>
            <rFont val="Tahoma"/>
            <family val="0"/>
          </rPr>
          <t>natasha:</t>
        </r>
        <r>
          <rPr>
            <sz val="9"/>
            <rFont val="Tahoma"/>
            <family val="0"/>
          </rPr>
          <t xml:space="preserve">
уточнить расход</t>
        </r>
      </text>
    </comment>
    <comment ref="D544" authorId="0">
      <text>
        <r>
          <rPr>
            <b/>
            <sz val="9"/>
            <rFont val="Tahoma"/>
            <family val="0"/>
          </rPr>
          <t>natasha:</t>
        </r>
        <r>
          <rPr>
            <sz val="9"/>
            <rFont val="Tahoma"/>
            <family val="0"/>
          </rPr>
          <t xml:space="preserve">
грязный вес
</t>
        </r>
      </text>
    </comment>
    <comment ref="A596" authorId="0">
      <text>
        <r>
          <rPr>
            <b/>
            <sz val="9"/>
            <rFont val="Tahoma"/>
            <family val="0"/>
          </rPr>
          <t>natasha:</t>
        </r>
        <r>
          <rPr>
            <sz val="9"/>
            <rFont val="Tahoma"/>
            <family val="0"/>
          </rPr>
          <t xml:space="preserve">
был вт22</t>
        </r>
      </text>
    </comment>
    <comment ref="D605" authorId="1">
      <text>
        <r>
          <rPr>
            <b/>
            <sz val="8"/>
            <rFont val="Tahoma"/>
            <family val="0"/>
          </rPr>
          <t>nuzet:</t>
        </r>
        <r>
          <rPr>
            <sz val="8"/>
            <rFont val="Tahoma"/>
            <family val="0"/>
          </rPr>
          <t xml:space="preserve">
реально
</t>
        </r>
      </text>
    </comment>
    <comment ref="C609" authorId="1">
      <text>
        <r>
          <rPr>
            <b/>
            <sz val="8"/>
            <rFont val="Tahoma"/>
            <family val="0"/>
          </rPr>
          <t>nuzet:</t>
        </r>
        <r>
          <rPr>
            <sz val="8"/>
            <rFont val="Tahoma"/>
            <family val="0"/>
          </rPr>
          <t xml:space="preserve">
проверено 1-3-11
</t>
        </r>
      </text>
    </comment>
    <comment ref="D609" authorId="1">
      <text>
        <r>
          <rPr>
            <b/>
            <sz val="8"/>
            <rFont val="Tahoma"/>
            <family val="0"/>
          </rPr>
          <t>nuzet:</t>
        </r>
        <r>
          <rPr>
            <sz val="8"/>
            <rFont val="Tahoma"/>
            <family val="0"/>
          </rPr>
          <t xml:space="preserve">
теор
</t>
        </r>
      </text>
    </comment>
    <comment ref="B762" authorId="2">
      <text>
        <r>
          <rPr>
            <b/>
            <sz val="10"/>
            <rFont val="Tahoma"/>
            <family val="0"/>
          </rPr>
          <t>kate:</t>
        </r>
        <r>
          <rPr>
            <sz val="10"/>
            <rFont val="Tahoma"/>
            <family val="0"/>
          </rPr>
          <t xml:space="preserve">
16-172,236,284,284
18-233
20-192
</t>
        </r>
      </text>
    </comment>
  </commentList>
</comments>
</file>

<file path=xl/sharedStrings.xml><?xml version="1.0" encoding="utf-8"?>
<sst xmlns="http://schemas.openxmlformats.org/spreadsheetml/2006/main" count="942" uniqueCount="755">
  <si>
    <t>наименование</t>
  </si>
  <si>
    <t>комментарии</t>
  </si>
  <si>
    <t>колво</t>
  </si>
  <si>
    <t>Пруток ЭИ654 ф52мм</t>
  </si>
  <si>
    <t>4пр</t>
  </si>
  <si>
    <t>пруток ЭИ868 ф40мм</t>
  </si>
  <si>
    <t>Пруток Л63 ф25мм</t>
  </si>
  <si>
    <t>Пруток БРАМЦ9-2 ф14мм</t>
  </si>
  <si>
    <t>лента брб2м 0,4*270</t>
  </si>
  <si>
    <t>лента брб2м 0,6*210</t>
  </si>
  <si>
    <t>лента брб2м 0,8*250</t>
  </si>
  <si>
    <t>30,04-40,1</t>
  </si>
  <si>
    <t>лента брб2тв 0,8*250</t>
  </si>
  <si>
    <t>16,22-8,94</t>
  </si>
  <si>
    <t>лист АМГ2М 1.5*1500*3000мм</t>
  </si>
  <si>
    <t>проволока нерж ф3,ф3.5</t>
  </si>
  <si>
    <t>проволока нерж ф2.5мм</t>
  </si>
  <si>
    <t>нерж ф3мм</t>
  </si>
  <si>
    <t>Лист ВТ1-0 1*730*800мм</t>
  </si>
  <si>
    <t>Лист(карточка)ВТ1-0 1,2*770*1000мм</t>
  </si>
  <si>
    <t>Лист(карточка) Вт1-0 3*740*750мм</t>
  </si>
  <si>
    <t>Лист(карточка) Вт1-0 3*660*840мм</t>
  </si>
  <si>
    <t>Лист(карточка) Вт1-0 3*750*750мм</t>
  </si>
  <si>
    <t>Лист(карточка) Вт1-0 3*580*750мм</t>
  </si>
  <si>
    <t>Лист(карточка) Вт1-0 3*800*990мм</t>
  </si>
  <si>
    <t>Лист(карточка) Вт1-0 3*620*800мм</t>
  </si>
  <si>
    <t>Лист(карточка) Вт1-0 3*500*1000мм</t>
  </si>
  <si>
    <t>Лист(карточка) Вт1-0 3*670*730мм</t>
  </si>
  <si>
    <t>Лист(карточка) Вт1-0 3*670*750мм</t>
  </si>
  <si>
    <t>Лист(карточка) Вт1-0 3*620*750мм</t>
  </si>
  <si>
    <t>Лист(карточка) Вт1-0 3*790*1000мм</t>
  </si>
  <si>
    <t>Лист(карточка) Вт1-0 3*520*1000мм</t>
  </si>
  <si>
    <t>Лист(карточка) Вт1-0 3*500*640мм</t>
  </si>
  <si>
    <t>Лист(карточка) Вт1-0 3*370*560мм</t>
  </si>
  <si>
    <t>Лист(карточка) Вт1-0 3*470*1000мм</t>
  </si>
  <si>
    <t>Лист(карточка) Вт1-0 3*800*1000мм</t>
  </si>
  <si>
    <t>приб 43ш-19ш-6-1-1=16ш</t>
  </si>
  <si>
    <t>Лист(карточка)ВТ1-0 3*850*950мм</t>
  </si>
  <si>
    <t>36-3-1-9-19</t>
  </si>
  <si>
    <t>Лист(карточка) Вт1-0 3*860*1040мм</t>
  </si>
  <si>
    <t>1(гнут)</t>
  </si>
  <si>
    <t>Лист(карточка) Вт1-0 3*860*880мм</t>
  </si>
  <si>
    <t>Лист(карточка) Вт1-0 3*855*1035мм</t>
  </si>
  <si>
    <t>Лист(карточка) Вт1-0 3*860*985мм</t>
  </si>
  <si>
    <t>лист вт1-0 3*450*730</t>
  </si>
  <si>
    <t>лист(карточка) вт1-0 3*400*770</t>
  </si>
  <si>
    <t>лист (карточка)вт1-0 3*550*810</t>
  </si>
  <si>
    <t>лист (карточка) 3.5*500*1000</t>
  </si>
  <si>
    <t>гн</t>
  </si>
  <si>
    <t>Лист(карточка)вт1-0 3.5*1100*1200мм</t>
  </si>
  <si>
    <t>лист(карточка)вт1-0 3.5*780*1780мм</t>
  </si>
  <si>
    <t>лист(карточка)вт1-0 4*950*1770мм</t>
  </si>
  <si>
    <t>лист(карточка)вт1-0 4*970*1760мм</t>
  </si>
  <si>
    <t>Лист карточка вт1-0 4*470*640</t>
  </si>
  <si>
    <t>лист (карточка) 4*570*1120мм</t>
  </si>
  <si>
    <t>лист (карточка) 4*600*1300мм</t>
  </si>
  <si>
    <t>лист (карточка) 4*550*1120мм</t>
  </si>
  <si>
    <t>лист (карточка) 4*700*990мм</t>
  </si>
  <si>
    <t>лист вт1-0 5*535*1010</t>
  </si>
  <si>
    <t>Лист (карточка)ВТ1-0 5*660*900мм</t>
  </si>
  <si>
    <t>Лист (карточка)ВТ1-0 5*400*510мм</t>
  </si>
  <si>
    <t>Лист (карточка)ВТ1-0 5*395*520мм</t>
  </si>
  <si>
    <t>Лист (карточка)ВТ1-0 5*655*665мм</t>
  </si>
  <si>
    <t>Лист (карточка)ВТ1-0 5*955*1465мм</t>
  </si>
  <si>
    <t>свар</t>
  </si>
  <si>
    <t>Лист (карточка)ВТ1-0 5*500*530мм</t>
  </si>
  <si>
    <t>1шт 8-угольник</t>
  </si>
  <si>
    <t>Лист (карточка)ВТ1-0 5*800*1000мм</t>
  </si>
  <si>
    <t>нечищ</t>
  </si>
  <si>
    <t>Лист (карточка)ВТ1-0 5*450*700мм</t>
  </si>
  <si>
    <t>1л</t>
  </si>
  <si>
    <t>Лист (карточка)ВТ1-0 5*560*880мм</t>
  </si>
  <si>
    <t>нов</t>
  </si>
  <si>
    <t>Лист (карточка)ВТ1-0 5*840*960мм</t>
  </si>
  <si>
    <t>Лист (карточка)ВТ1-0 5*830*920мм</t>
  </si>
  <si>
    <t>шлиф</t>
  </si>
  <si>
    <t>Лист (карточка)ВТ1-0 5*810*970мм</t>
  </si>
  <si>
    <t>Лист (карточка)ВТ1-0 5*820*920мм</t>
  </si>
  <si>
    <t>Лист (карточка)ВТ1-0 5*780*880мм</t>
  </si>
  <si>
    <t>Лист (карточка)ВТ1-0 5*780*930мм</t>
  </si>
  <si>
    <t>чищ</t>
  </si>
  <si>
    <t>Лист (карточка)ВТ1-0 5*930*775мм</t>
  </si>
  <si>
    <t>Лист (карточка)ВТ1-0 5*500*1010мм</t>
  </si>
  <si>
    <t>Лист (карточка)ВТ1-0 5*600*900мм</t>
  </si>
  <si>
    <t>Лист (карточка)ВТ1-0 5*630*890мм</t>
  </si>
  <si>
    <t>Лист (карточка)ВТ1-0 5*490*1010мм</t>
  </si>
  <si>
    <t>Лист (карточка)ВТ1-0 5*450*880мм</t>
  </si>
  <si>
    <t>Лист (карточка)ВТ1-0 5*440*880мм</t>
  </si>
  <si>
    <t>Лист(карточка)ВТ1-0 6*450*600мм</t>
  </si>
  <si>
    <t>? Найти</t>
  </si>
  <si>
    <t>лист (карточка) 8*640*820мм</t>
  </si>
  <si>
    <t>лист (карточка) 8*700*710мм</t>
  </si>
  <si>
    <t>лист (карточка) 8*630*710мм</t>
  </si>
  <si>
    <t>лист (карточка) 8*500*800мм</t>
  </si>
  <si>
    <t>Лист(карточка) вт1-0 8*600*1200</t>
  </si>
  <si>
    <t>лист (карточка) 10*740*920мм</t>
  </si>
  <si>
    <t>лист (карточка) вт1-0 16*500*500</t>
  </si>
  <si>
    <t xml:space="preserve">  450*830-28,4 </t>
  </si>
  <si>
    <t>лист (карточка) вт1-0 16*520*590</t>
  </si>
  <si>
    <t>550*760-31,7+570*640-27,3+550*680-27,7+520*670-25,1+530*680-26,9+600*680-30,8+660*770-38+750*800-43,3+500*800-30,3</t>
  </si>
  <si>
    <t>лист карточка 30*150-1500мм</t>
  </si>
  <si>
    <t xml:space="preserve">  </t>
  </si>
  <si>
    <t>Лист ВТ1-0 0.3*600*2000мм</t>
  </si>
  <si>
    <t>19ш</t>
  </si>
  <si>
    <t>лента вт1-0 0,15*200мм</t>
  </si>
  <si>
    <t>Лист вт1-0 0.5*600*2000мм</t>
  </si>
  <si>
    <t>1ш</t>
  </si>
  <si>
    <t>лист вт1-0 0.5*600*1700-1900мм</t>
  </si>
  <si>
    <t>лист вт1-0 0.5*600*2000мм</t>
  </si>
  <si>
    <t>3ш лом+600*800-1,2</t>
  </si>
  <si>
    <t>лист вт1-0 0,5*600*2000мм</t>
  </si>
  <si>
    <t>Лист ВТ1-0 0,5*1000*2000мм</t>
  </si>
  <si>
    <t>Лист ВТ1-0 0,5*600*2000мм</t>
  </si>
  <si>
    <t>лист вт1-0 0,6*600*2000мм</t>
  </si>
  <si>
    <t>Лист ВТ1-0 0,8*1000*2000мм</t>
  </si>
  <si>
    <t>Лист ВТ1-0 1*1000*2000мм</t>
  </si>
  <si>
    <t>волнообразн</t>
  </si>
  <si>
    <t>синий</t>
  </si>
  <si>
    <t>лист вт1-0 1*800*1500мм</t>
  </si>
  <si>
    <t>лист вт1-0 1,5*1000*2000мм</t>
  </si>
  <si>
    <t>21л-1-1</t>
  </si>
  <si>
    <t>лист вт1-0 1,5*1000*1900мм</t>
  </si>
  <si>
    <t>лист вт1-0 2*1000*1500мм</t>
  </si>
  <si>
    <t>петровна забрала</t>
  </si>
  <si>
    <t>Лист ВТ1-0 2*1000*2200мм</t>
  </si>
  <si>
    <t>лист вт1-0 3*1000*1100мм</t>
  </si>
  <si>
    <t>лист вт1-0 5*800*1500мм</t>
  </si>
  <si>
    <t>1 шт-илья</t>
  </si>
  <si>
    <t>лист вт1-0 5*700*1500мм</t>
  </si>
  <si>
    <t>лист вт1-0 5*1000*1400мм</t>
  </si>
  <si>
    <t>Лист вт1-0 5*1000*2000мм</t>
  </si>
  <si>
    <t>китай</t>
  </si>
  <si>
    <t>лист вт1-0 5*1200*2000мм</t>
  </si>
  <si>
    <t>Лист ВТ1-0 5*1000*2000мм</t>
  </si>
  <si>
    <t>Лист ВТ1-0 6 *1000*1590мм</t>
  </si>
  <si>
    <t>Лист ВТ1-0 6*1000*2000мм</t>
  </si>
  <si>
    <t>лист вт1-0 6*1200*2000мм</t>
  </si>
  <si>
    <t>9+</t>
  </si>
  <si>
    <t>Лист ВТ1-0 8*1000*2000мм</t>
  </si>
  <si>
    <t>лист вт1-0 8*800*2000мм</t>
  </si>
  <si>
    <t>лист вт1-0 8*600*1200мм</t>
  </si>
  <si>
    <t>лист вт1-0 10*1200*2000мм</t>
  </si>
  <si>
    <t>Лист ВТ1-0 10*1000*2000мм</t>
  </si>
  <si>
    <t>лист вт1-0 10*1000*2000мм</t>
  </si>
  <si>
    <t>1000*2000-2л+860*1000-39,1</t>
  </si>
  <si>
    <t>лист вт1-0 10*1100*2100мм</t>
  </si>
  <si>
    <t>лист вт1-0 14*1510*2250</t>
  </si>
  <si>
    <t>лист вт1-0 16*1000*1530мм</t>
  </si>
  <si>
    <t>лист вт1-0 16*1500*1940мм</t>
  </si>
  <si>
    <t>214-на плите</t>
  </si>
  <si>
    <t>лист вт1-0 16*1000*1530</t>
  </si>
  <si>
    <t>950-105,1 1000-108,2+108,1 830-90,8</t>
  </si>
  <si>
    <t>лист вт1-0 20*1220*770мм</t>
  </si>
  <si>
    <t>лист вт1-0 20*540*2000мм</t>
  </si>
  <si>
    <t>лист от4-1 0,8*800*1500мм</t>
  </si>
  <si>
    <t>лист от4-1 4*750*930мм</t>
  </si>
  <si>
    <t>12,9 остался</t>
  </si>
  <si>
    <t>лист от4-1 4,5*800*2000мм</t>
  </si>
  <si>
    <t>лист от4-1 7*1000*2000мм</t>
  </si>
  <si>
    <t>лист от4-1 10*1000*2000мм</t>
  </si>
  <si>
    <t>плита от4-1 60*750*1500мм</t>
  </si>
  <si>
    <t>лист от4-0 1*800*2000мм</t>
  </si>
  <si>
    <t>3ш</t>
  </si>
  <si>
    <t>лист от4-0 1*800*1900мм</t>
  </si>
  <si>
    <t>не найден</t>
  </si>
  <si>
    <t>лист от4-0 2,5*1000*20000мм</t>
  </si>
  <si>
    <t>Лист ОТ4 0.8*600*2000мм</t>
  </si>
  <si>
    <t xml:space="preserve"> </t>
  </si>
  <si>
    <t>лист от4 0.8*600*1500</t>
  </si>
  <si>
    <t>20ш</t>
  </si>
  <si>
    <t>лист от4 0,8*600*1500мм</t>
  </si>
  <si>
    <t>лист от4 1*800*2000мм</t>
  </si>
  <si>
    <t>проверить марку</t>
  </si>
  <si>
    <t>7ш</t>
  </si>
  <si>
    <t>лист от4 1*800*1500мм</t>
  </si>
  <si>
    <t>42ш-22</t>
  </si>
  <si>
    <t>лист от4 1.2*600*2000мм</t>
  </si>
  <si>
    <t>9+1(9,3)ряз</t>
  </si>
  <si>
    <t>лист от4 1,2*800*2000мм</t>
  </si>
  <si>
    <t>лист от4 4*1000*2000мм</t>
  </si>
  <si>
    <t>лист от4 16*800*1500мм</t>
  </si>
  <si>
    <t>лист от4 17*1200*2400мм</t>
  </si>
  <si>
    <t>лист вт20 0,8*600*2000мм</t>
  </si>
  <si>
    <t>Лист ВТ20 1,0*600*1800мм</t>
  </si>
  <si>
    <t>лист вт20 2,5*600*2000мм</t>
  </si>
  <si>
    <t>5ш-3ш=2</t>
  </si>
  <si>
    <t>лист вт20 3*1000*2000мм</t>
  </si>
  <si>
    <t>лист вт20 5*550*600мм</t>
  </si>
  <si>
    <t>лист вт20 8*1000*2300мм</t>
  </si>
  <si>
    <t>4ш</t>
  </si>
  <si>
    <t>лист вт20 8*1000*2000мм</t>
  </si>
  <si>
    <t>лист вт20 8*800*2000мм</t>
  </si>
  <si>
    <t>лист вт6 1*600*2000мм</t>
  </si>
  <si>
    <t>лист вт6с 2*1000*2000</t>
  </si>
  <si>
    <t>лист вт6 2*800*2000мм</t>
  </si>
  <si>
    <t>лист вт6 2,2*800*2000мм</t>
  </si>
  <si>
    <t>Лист ВТ6 3*1000*2000мм</t>
  </si>
  <si>
    <t>лист вт6с 3*1000*2000мм</t>
  </si>
  <si>
    <t>лист вт6с 6*1000*2000мм</t>
  </si>
  <si>
    <t>лист вт6 6*1000*1600мм</t>
  </si>
  <si>
    <t>лист вт6 6*1000*2000мм</t>
  </si>
  <si>
    <t>лист вт6ч 8*1000*2000мм</t>
  </si>
  <si>
    <t>лист вт6ч 8*1000*1570мм</t>
  </si>
  <si>
    <t>лист вт6 16*700*1500</t>
  </si>
  <si>
    <t>лист вт6с 30*1040*2050мм</t>
  </si>
  <si>
    <t>плита вт6 30*480*1240мм</t>
  </si>
  <si>
    <t>плита вт6 30*1000*1000мм</t>
  </si>
  <si>
    <t>лист пт3в 6*800*1500мм</t>
  </si>
  <si>
    <t>лист пт3в 40*450</t>
  </si>
  <si>
    <t>лист пт3в 45*600*1000мм</t>
  </si>
  <si>
    <t>лист пт3в 48*800*800мм</t>
  </si>
  <si>
    <t>пруток вт1-0 ф10мм гк</t>
  </si>
  <si>
    <t>3000мм</t>
  </si>
  <si>
    <t>пруток вт1-0 ф10мм</t>
  </si>
  <si>
    <t>10кг романа</t>
  </si>
  <si>
    <t>6,7 корот 50см га 07-07-10</t>
  </si>
  <si>
    <t>60см</t>
  </si>
  <si>
    <t>пруток вт1-0 ф12мм</t>
  </si>
  <si>
    <t>12-0,8  14-1  16-3,3  ф40-2,7</t>
  </si>
  <si>
    <t>пруток вт1-0 ф12мм гк</t>
  </si>
  <si>
    <t>пруток вт1-0 ф15мм мо</t>
  </si>
  <si>
    <t>на  перекат</t>
  </si>
  <si>
    <t xml:space="preserve">Пруток ВТ1-0 ф15мм </t>
  </si>
  <si>
    <t>Пруток ВТ1-0 ф16мм прес</t>
  </si>
  <si>
    <t>пруток вт1-0 ф16мм пвп</t>
  </si>
  <si>
    <t>пруток вт1-0 ф16мм гк</t>
  </si>
  <si>
    <t>900мм</t>
  </si>
  <si>
    <t>пруток вт1-0 ф16мм</t>
  </si>
  <si>
    <t>пруток вт1-0 ф20мм</t>
  </si>
  <si>
    <t>пруток вт1-0 ф19мм</t>
  </si>
  <si>
    <t>ф20,ф14</t>
  </si>
  <si>
    <t>пруток вт1-0 ф20мм гк</t>
  </si>
  <si>
    <t>пруток вт1-0 ф25мм пвп</t>
  </si>
  <si>
    <t>пруток вт1-0 ф25мм мо</t>
  </si>
  <si>
    <t>900-1000</t>
  </si>
  <si>
    <t>пруток вт1-0 ф30мм гк</t>
  </si>
  <si>
    <t>пруток вт1-0 ф30мм</t>
  </si>
  <si>
    <t>8,2 остал 08-06-11</t>
  </si>
  <si>
    <t>пруток вт1-0 ф30мм мо</t>
  </si>
  <si>
    <t>500мм</t>
  </si>
  <si>
    <t>пруток вт1-0 ф35мм</t>
  </si>
  <si>
    <t>ряз(?)+9,27+9,4+10,2+8,43+8,02+8,2(шеле)на 27-4-10</t>
  </si>
  <si>
    <t>74см</t>
  </si>
  <si>
    <t>гк</t>
  </si>
  <si>
    <t>пруток вт1-0 ф35мм мо</t>
  </si>
  <si>
    <t>пруток вт1-0 ф35мм прес</t>
  </si>
  <si>
    <t>пруток вт1-0 ф35мм гк</t>
  </si>
  <si>
    <t>Пруток ВТ1-0 ф40мм пвп</t>
  </si>
  <si>
    <t>пруток вт1-0 ф40мм</t>
  </si>
  <si>
    <t>294см отрезано 1м?</t>
  </si>
  <si>
    <t>пруток вт1-0 ф40мм гк</t>
  </si>
  <si>
    <t>15ш-3,5</t>
  </si>
  <si>
    <t>пркток вт1-0 ф40мм</t>
  </si>
  <si>
    <t>15ш 5шт на рязани 68.4кг-28,8</t>
  </si>
  <si>
    <t>пруток вт1-0 ф40мм мо</t>
  </si>
  <si>
    <t>пруток вт1-0 ф45мм пвп</t>
  </si>
  <si>
    <t>пруток вт1-0 ф45мм прес</t>
  </si>
  <si>
    <t>3*500</t>
  </si>
  <si>
    <t>пруток вт1-0 ф45мм мо</t>
  </si>
  <si>
    <t>Пруток ВТ1-0 ф50мм</t>
  </si>
  <si>
    <t>42.5,44,42см(реально 11.5кг)</t>
  </si>
  <si>
    <t>51 и 47см</t>
  </si>
  <si>
    <t>пруток вт1-0 ф50мм</t>
  </si>
  <si>
    <t>107см</t>
  </si>
  <si>
    <t>56,47,42см</t>
  </si>
  <si>
    <t>пруток вт1-0 ф50мм гк</t>
  </si>
  <si>
    <t>64см</t>
  </si>
  <si>
    <t>пруток вт1-0 ф50мм прес</t>
  </si>
  <si>
    <t>пруток вт1-2 ф50мм</t>
  </si>
  <si>
    <t>9ш-1ш:166,167,200,201,203,214,218,296см</t>
  </si>
  <si>
    <t>500-600 3 пр крив</t>
  </si>
  <si>
    <t>пруток вт1-0 ф55 прес</t>
  </si>
  <si>
    <t>Пруток ВТ1-0 ф60мм</t>
  </si>
  <si>
    <t>44.-6.3кг</t>
  </si>
  <si>
    <t>Пруток ВТ1-0 ф60мм перекат</t>
  </si>
  <si>
    <t>проверить колво</t>
  </si>
  <si>
    <t>4ш 35,2-22,6-23,5-24,1</t>
  </si>
  <si>
    <t>пруток вт1-0 ф60мм</t>
  </si>
  <si>
    <t>пруток вт1-0 ф60мм пвп</t>
  </si>
  <si>
    <t>300см</t>
  </si>
  <si>
    <t>пруток вт1-0 ф60мм гк</t>
  </si>
  <si>
    <t>всмпо</t>
  </si>
  <si>
    <t>пруток вт1-0 ф65мм мо</t>
  </si>
  <si>
    <t>Пруток ВТ1-1 ф70мм</t>
  </si>
  <si>
    <t>44см</t>
  </si>
  <si>
    <t>пруток вт1-0 ф70мм пвп</t>
  </si>
  <si>
    <t>пруток вт1-0 ф70мм гк</t>
  </si>
  <si>
    <t>мисис</t>
  </si>
  <si>
    <t>71см</t>
  </si>
  <si>
    <t>202+197+184</t>
  </si>
  <si>
    <t>пруток вт1-0 ф75мм пвп</t>
  </si>
  <si>
    <t>пруток вт1-0 ф80мм ркм</t>
  </si>
  <si>
    <t>пруток вт1-2 ф80мм</t>
  </si>
  <si>
    <t>80-110см</t>
  </si>
  <si>
    <t>пруток в1-0 ф80мм мо</t>
  </si>
  <si>
    <t>пруток вт1-0 ф80мм пвп</t>
  </si>
  <si>
    <t>1035,1330,1790мм</t>
  </si>
  <si>
    <t>пруток вт1-0 ф90мм перекат</t>
  </si>
  <si>
    <t>2ш*40см</t>
  </si>
  <si>
    <t>пруток вт1-0 ф90мм пвп</t>
  </si>
  <si>
    <t>пруток вт1-0 ф95мм мо</t>
  </si>
  <si>
    <t>пруток вт1-0 ф100мм пвп</t>
  </si>
  <si>
    <t>Пруток ВТ1-0 ф100мм перекат</t>
  </si>
  <si>
    <t>пруток вт1-0 ф100мм гк</t>
  </si>
  <si>
    <t>пруток вт1-0 ф110мм гк</t>
  </si>
  <si>
    <t>152м</t>
  </si>
  <si>
    <t>пруток вт1-0 ф120мм</t>
  </si>
  <si>
    <t>мо с пробоем 256см</t>
  </si>
  <si>
    <t>пруток вт1-0 ф120мм пвп</t>
  </si>
  <si>
    <t>пруток вт1-0 ф130мм ков</t>
  </si>
  <si>
    <t>пруток вт1-0 ф130мм пвп</t>
  </si>
  <si>
    <t>пруток вт1-0 ф150мм ков</t>
  </si>
  <si>
    <t>пруток вт1-0 ф155мм ков</t>
  </si>
  <si>
    <t>102+103+97см</t>
  </si>
  <si>
    <t>пруток вт1-0 ф160мм ков</t>
  </si>
  <si>
    <t>250мм ф155мм с краю</t>
  </si>
  <si>
    <t>пруток вт1-0 ф170мм ков</t>
  </si>
  <si>
    <t>вмпо 232см</t>
  </si>
  <si>
    <t>слиток вт1-0 ф160мм</t>
  </si>
  <si>
    <t>пруток вт1-0 ф210мм</t>
  </si>
  <si>
    <t>482кг</t>
  </si>
  <si>
    <t>пруток вт1-0 ф220мм ков</t>
  </si>
  <si>
    <t>есть 186.5=103,5+83 на 18-4-11, 2-й -173,7</t>
  </si>
  <si>
    <t>200см</t>
  </si>
  <si>
    <t>пруток вт1-0 ф250мм</t>
  </si>
  <si>
    <t>980мм</t>
  </si>
  <si>
    <t>Пруток ВТ1-0 6-гр №,№14-21</t>
  </si>
  <si>
    <t>Пруток ВТ1-0 6-гр №14-51.3</t>
  </si>
  <si>
    <t>Пруток ВТ3-1 ф10мм</t>
  </si>
  <si>
    <t>пруток вт3-1 ф16мм</t>
  </si>
  <si>
    <t>мо</t>
  </si>
  <si>
    <t>Пруток ВТ3-1ф16мм</t>
  </si>
  <si>
    <t>пруток вт3-1ф18мм гк</t>
  </si>
  <si>
    <t>пруток вт3-1 ф20мм</t>
  </si>
  <si>
    <t>пруток вт3-1 ф20мм гк</t>
  </si>
  <si>
    <t>пруток вт3-1 ф22мм</t>
  </si>
  <si>
    <t>Пруток ВТ3-1 ф22мм</t>
  </si>
  <si>
    <t>пруток вт3-1 ф25мм гк</t>
  </si>
  <si>
    <t>пруток вт3-1 ф25мм мо</t>
  </si>
  <si>
    <t>Пруток ВТ3-1 ф28мм</t>
  </si>
  <si>
    <t>1.5м кривые</t>
  </si>
  <si>
    <t>78см</t>
  </si>
  <si>
    <t>пруток вт3-1 ф35мм гк</t>
  </si>
  <si>
    <t>пруток вт3-1 ф35мм мо</t>
  </si>
  <si>
    <t>пруток вт3-1 ф45мм пвп</t>
  </si>
  <si>
    <t>пруток вт3-1 ф45мм мо</t>
  </si>
  <si>
    <t>крив</t>
  </si>
  <si>
    <t>пруток вт3-1 ф45мм гк</t>
  </si>
  <si>
    <t>пруток вт3-1 ф50мм мо</t>
  </si>
  <si>
    <t>пруток вт3-1 ф50мм</t>
  </si>
  <si>
    <t>2*950</t>
  </si>
  <si>
    <t>пруток вт3-1 ф55мм</t>
  </si>
  <si>
    <t>Пруток ВТ3-1 ф60мм</t>
  </si>
  <si>
    <t>метиз забрал</t>
  </si>
  <si>
    <t>пруток вт3-1 ф60мм мо</t>
  </si>
  <si>
    <t>пруток вт3-1 ф70мм пвп</t>
  </si>
  <si>
    <t>всмпо-173</t>
  </si>
  <si>
    <t>пруток вт3-1 ф80мм</t>
  </si>
  <si>
    <t>72см</t>
  </si>
  <si>
    <t>пруток вт3-1 ф90мм мо</t>
  </si>
  <si>
    <t>пруток вт3-1 ф90мм</t>
  </si>
  <si>
    <t>пруток вт3-1 ф105мм пвп</t>
  </si>
  <si>
    <t>пруток вт3-1 ф100мм мо</t>
  </si>
  <si>
    <t>пруток вт3-1 ф130мм</t>
  </si>
  <si>
    <t>125мм</t>
  </si>
  <si>
    <t>пруток вт3-1 ф130мм мо</t>
  </si>
  <si>
    <t>л=1170</t>
  </si>
  <si>
    <t>пруток вт3-1 ф140мм мо</t>
  </si>
  <si>
    <t>л=1570</t>
  </si>
  <si>
    <t>пруток вт3-1 ф160мм</t>
  </si>
  <si>
    <t>55см и</t>
  </si>
  <si>
    <t>пруток вт3-1 ф180мм мо</t>
  </si>
  <si>
    <t>л=790</t>
  </si>
  <si>
    <t>пруток вт3-1 ф193мм обточ</t>
  </si>
  <si>
    <t>367мм</t>
  </si>
  <si>
    <t>пруток вт3-1 ф230мм</t>
  </si>
  <si>
    <t>67см</t>
  </si>
  <si>
    <t>пруток вт3-1 ф270мм</t>
  </si>
  <si>
    <t>пруток вт8 ф10мм</t>
  </si>
  <si>
    <t>13ш</t>
  </si>
  <si>
    <t>пруток вт25 ф30мм мо</t>
  </si>
  <si>
    <t>Пруток ВТ9 ф28мм</t>
  </si>
  <si>
    <t>пруток вт18 ф30мм гк</t>
  </si>
  <si>
    <t>№7</t>
  </si>
  <si>
    <t>пруток ф30мм гк</t>
  </si>
  <si>
    <t>без марки</t>
  </si>
  <si>
    <t>пруток вт9 ф30мм гк</t>
  </si>
  <si>
    <t>пруток вт9 ф40мм гк</t>
  </si>
  <si>
    <t>№4</t>
  </si>
  <si>
    <t>пруток вт8 ф40мм</t>
  </si>
  <si>
    <t>пруток вт25у ф48мм мо</t>
  </si>
  <si>
    <t>1200-2200</t>
  </si>
  <si>
    <t>пруток вт9 ф55мм</t>
  </si>
  <si>
    <t>пруток вт9 ф60мм мо</t>
  </si>
  <si>
    <t>пруток вт9 ф60мм гк</t>
  </si>
  <si>
    <t>пруток вт25у ф60мм мо</t>
  </si>
  <si>
    <t>пруток вт8 ф70мм</t>
  </si>
  <si>
    <t>пруток вт8 ф190мм мо</t>
  </si>
  <si>
    <t>пруток вт25у ф250мм</t>
  </si>
  <si>
    <t>Пруток ВТ22 ф25мм</t>
  </si>
  <si>
    <t>266см</t>
  </si>
  <si>
    <t>пруток вт22 ф35мм гк</t>
  </si>
  <si>
    <t>пруток вт22 ф42мм гк</t>
  </si>
  <si>
    <t>пруток вт22 ф45мм мо</t>
  </si>
  <si>
    <t>пруток вт22 ф60мм мо</t>
  </si>
  <si>
    <t>пруток вт22 ф65мм мо</t>
  </si>
  <si>
    <t>пруток вт22 ф70мм</t>
  </si>
  <si>
    <t>пруток вт22 ф70мм мо</t>
  </si>
  <si>
    <t>со ступеньками</t>
  </si>
  <si>
    <t>пруток вт22 ф70мм гк</t>
  </si>
  <si>
    <t>пруток вт22 ф72мм мо</t>
  </si>
  <si>
    <t>пруток вт22 ф75мм мо</t>
  </si>
  <si>
    <t>пруток вт22 ф88мм мо</t>
  </si>
  <si>
    <t>пруток вт22 ф92мм мо</t>
  </si>
  <si>
    <t>пруток вт22 ф90мм гк</t>
  </si>
  <si>
    <t>пруток вт22 ф120мм ков</t>
  </si>
  <si>
    <t>пруток вт22 ф130мм мо</t>
  </si>
  <si>
    <t>пруток вт22 ф130мм ков</t>
  </si>
  <si>
    <t>пруток вт22 ф150мм гк</t>
  </si>
  <si>
    <t>пруток вт22 ф180мм мо</t>
  </si>
  <si>
    <t>пруток вт22 ф200мм</t>
  </si>
  <si>
    <t>пруток вт22 ф280мм</t>
  </si>
  <si>
    <t>Пруток ВТ20 ф70мм</t>
  </si>
  <si>
    <t>сварка трен</t>
  </si>
  <si>
    <t>пруток вт20 ф16мм гк</t>
  </si>
  <si>
    <t>1500мм</t>
  </si>
  <si>
    <t>пруток вт20 ф28мм</t>
  </si>
  <si>
    <t>Пруток ВТ20 ф32мм</t>
  </si>
  <si>
    <t>110,108,135,153,180</t>
  </si>
  <si>
    <t>пруток вт20 ф45мм</t>
  </si>
  <si>
    <t>пвп</t>
  </si>
  <si>
    <t>пруток вт20 ф55мм пвп</t>
  </si>
  <si>
    <t>пруток вт20 ф75мм пвп</t>
  </si>
  <si>
    <t>пруток вт20 ф60мм гк</t>
  </si>
  <si>
    <t>пруток вт20 ф60мм мо</t>
  </si>
  <si>
    <t>пруток вт20 ф65мм мо</t>
  </si>
  <si>
    <t>пруток вт20 ф70мм</t>
  </si>
  <si>
    <t>гк 4ш</t>
  </si>
  <si>
    <t>пруток вт20 ф70мм гк</t>
  </si>
  <si>
    <t>пруток вт20 ф80мм мо</t>
  </si>
  <si>
    <t>126+127см</t>
  </si>
  <si>
    <t>пруток вт20 ф80мм гк</t>
  </si>
  <si>
    <t>порез посередине</t>
  </si>
  <si>
    <t>пруток вт20 ф85мм мо</t>
  </si>
  <si>
    <t>пруток вт20 ф100мм</t>
  </si>
  <si>
    <t>570мм</t>
  </si>
  <si>
    <t>пруток вт20 ф100мм мо</t>
  </si>
  <si>
    <t>пропил 16см от края</t>
  </si>
  <si>
    <t>пруток вт20 ф120мм мо</t>
  </si>
  <si>
    <t>пруток вт20 ф130мм ков</t>
  </si>
  <si>
    <t>пруток вт20 ф140мм мо</t>
  </si>
  <si>
    <t>86,6-16см пропил</t>
  </si>
  <si>
    <t>пруток вт20 ф245мм</t>
  </si>
  <si>
    <t>пруток от4-0 ф12мм</t>
  </si>
  <si>
    <t>4*3000</t>
  </si>
  <si>
    <t>Пруток ОТ4-0 ф20мм</t>
  </si>
  <si>
    <t>пруток от4-0 ф40мм</t>
  </si>
  <si>
    <t>14ш 4*170+(10-2)*100</t>
  </si>
  <si>
    <t>пруток от4-0 ф50мм гк</t>
  </si>
  <si>
    <t>пруток от4-0 ф60мм мо</t>
  </si>
  <si>
    <t>1240, 1250</t>
  </si>
  <si>
    <t>265+240см</t>
  </si>
  <si>
    <t>пруток от4-0 ф65мм</t>
  </si>
  <si>
    <t>пруток от4-0 ф70мм гк</t>
  </si>
  <si>
    <t>пруток от4-0 ф120мм гк</t>
  </si>
  <si>
    <t>пруток от4-0 ф130мм гк</t>
  </si>
  <si>
    <t>пруток от4-0 ф150мм гк</t>
  </si>
  <si>
    <t>29,7-мал</t>
  </si>
  <si>
    <t>пруток от4 ф25мм</t>
  </si>
  <si>
    <t>145см</t>
  </si>
  <si>
    <t>прутокот4 ф25мм</t>
  </si>
  <si>
    <t>пруток от4 ф40мм</t>
  </si>
  <si>
    <t>пруток от4 ф40мм ркм</t>
  </si>
  <si>
    <t>пруток от4 ф40 мо</t>
  </si>
  <si>
    <t>пруток от4 ф42мм</t>
  </si>
  <si>
    <t>Пруток ОТ4 ф48мм(006)</t>
  </si>
  <si>
    <t>3шт</t>
  </si>
  <si>
    <t>пруток от4 ф45мм</t>
  </si>
  <si>
    <t>пруток от4 ф45мм гк</t>
  </si>
  <si>
    <t>пруток от4 ф48мм</t>
  </si>
  <si>
    <t>пруток от4 ф50мм мо</t>
  </si>
  <si>
    <t>пруток от4 ф55 мо</t>
  </si>
  <si>
    <t>ф57, 63,78</t>
  </si>
  <si>
    <t>пруток от4 ф70мм</t>
  </si>
  <si>
    <t>пруток от4 ф75мм</t>
  </si>
  <si>
    <t>может от4</t>
  </si>
  <si>
    <t>пруток от4 ф80мм</t>
  </si>
  <si>
    <t>460мм</t>
  </si>
  <si>
    <t>пруток от4 ф90мм</t>
  </si>
  <si>
    <t>мо 950</t>
  </si>
  <si>
    <t>пруток от4 ф90мм мо</t>
  </si>
  <si>
    <t>пруток от4 ф90мм пвп</t>
  </si>
  <si>
    <t>Пруток ОТ4 ф100мм обточ</t>
  </si>
  <si>
    <t>2ш*38см и 32см</t>
  </si>
  <si>
    <t>пруток от4 ф100мм гк</t>
  </si>
  <si>
    <t>пруток от4 ф100мм пвп</t>
  </si>
  <si>
    <t>пруток от4 ф110мм гк</t>
  </si>
  <si>
    <t>пруток от4 ф110мм ков</t>
  </si>
  <si>
    <t>пруток от4 ф150мм</t>
  </si>
  <si>
    <t>ков 1080мм</t>
  </si>
  <si>
    <t>пруток от4 ф180мм</t>
  </si>
  <si>
    <t>65см</t>
  </si>
  <si>
    <t>пруток от4 ф250мм</t>
  </si>
  <si>
    <t>470мм</t>
  </si>
  <si>
    <t>52см</t>
  </si>
  <si>
    <t>пруток от4-1 ф25мм мо</t>
  </si>
  <si>
    <t>Пруток ОТ4-1 ф35мм</t>
  </si>
  <si>
    <t>пруток от4-1 ф45мм гк</t>
  </si>
  <si>
    <t>246см</t>
  </si>
  <si>
    <t>пруток от4-1 ф65мм мо</t>
  </si>
  <si>
    <t>пруток от4-1 ф80мм</t>
  </si>
  <si>
    <t>Пруток ОТ4-1 ф95мм ков</t>
  </si>
  <si>
    <t>63см</t>
  </si>
  <si>
    <t>пруток от4-1 ф90мм ков</t>
  </si>
  <si>
    <t>пруток вт14 ф22мм и ф22 вт8</t>
  </si>
  <si>
    <t>1,38+1,37</t>
  </si>
  <si>
    <t>пруток вт14 ф25мм гк</t>
  </si>
  <si>
    <t>1180+500мм</t>
  </si>
  <si>
    <t>пруток вт14 ф30мм гк</t>
  </si>
  <si>
    <t>600мм</t>
  </si>
  <si>
    <t>пруток вт14 ? ф30мм гк</t>
  </si>
  <si>
    <t>2*500</t>
  </si>
  <si>
    <t>пруток вт14 ф40мм</t>
  </si>
  <si>
    <t>пруток вт14 ф35мм гк</t>
  </si>
  <si>
    <t>пруток вт14 ф40мм мо</t>
  </si>
  <si>
    <t>пруток вт14 ф40мм гк</t>
  </si>
  <si>
    <t>Пруток ВТ14 ф45мм</t>
  </si>
  <si>
    <t>пруток вт14 ф45мм мо</t>
  </si>
  <si>
    <t>68см</t>
  </si>
  <si>
    <t>пруток вт14 ф48мм</t>
  </si>
  <si>
    <t>пруток вт14 ф50мм</t>
  </si>
  <si>
    <t>1*750</t>
  </si>
  <si>
    <t>пруток вт14 ф60мм мо</t>
  </si>
  <si>
    <t>пруток вт14 ф65мм мо</t>
  </si>
  <si>
    <t>пруток вт14 ф80мм гк</t>
  </si>
  <si>
    <t>пруток вт14 ф90мм</t>
  </si>
  <si>
    <t>50см перевоз 8-2-10</t>
  </si>
  <si>
    <t>пруток вт14 ф90мм гк</t>
  </si>
  <si>
    <t>4ш 127+120+100+100</t>
  </si>
  <si>
    <t>пруток вт14 ф123мм мо</t>
  </si>
  <si>
    <t>пруток вт14 ф128мм</t>
  </si>
  <si>
    <t>пруток вт14 ф150мм мо</t>
  </si>
  <si>
    <t>Пруток ВТ23 ф70мм</t>
  </si>
  <si>
    <t>обрезки вт6</t>
  </si>
  <si>
    <t>пруток вт6 ф10мм пвп</t>
  </si>
  <si>
    <t>пруток вт6 ф10мм гк</t>
  </si>
  <si>
    <t>пруток вт6 ф12мм гк</t>
  </si>
  <si>
    <t>пруток вт6 ф16мм пвп</t>
  </si>
  <si>
    <t>пруток вт6 ф16мм гк</t>
  </si>
  <si>
    <t>пруток вт6 ф20мм пвп</t>
  </si>
  <si>
    <t>осталось 15кг 30-3-11</t>
  </si>
  <si>
    <t>3*0,8+5*2,2</t>
  </si>
  <si>
    <t>пруток вт6 ф25мм</t>
  </si>
  <si>
    <t>пруток вт6 ф25мм гк</t>
  </si>
  <si>
    <t>1 пруток 50см трещ</t>
  </si>
  <si>
    <t>пруток вт6ч ф25мм гк</t>
  </si>
  <si>
    <t>пруток вт6 ф25мм мо</t>
  </si>
  <si>
    <t>пруток вт6 ф30мм мо</t>
  </si>
  <si>
    <t>3ш*500</t>
  </si>
  <si>
    <t>750мм+500мм</t>
  </si>
  <si>
    <t>пруток вт6 ф30мм гк</t>
  </si>
  <si>
    <t>40ш</t>
  </si>
  <si>
    <t>33=5-42,3 на рязани 31-05-2011</t>
  </si>
  <si>
    <t>(22-2)*1,8-2,6м</t>
  </si>
  <si>
    <t>4*50</t>
  </si>
  <si>
    <t>пруток вт6 ф55мм ков</t>
  </si>
  <si>
    <t>пруток вт6 ф50мм мо</t>
  </si>
  <si>
    <t>марк</t>
  </si>
  <si>
    <t>пруток вт6 ф40мм мо</t>
  </si>
  <si>
    <t>пруток вт6с ф38мм мо</t>
  </si>
  <si>
    <t>17ш-5</t>
  </si>
  <si>
    <t>2*600</t>
  </si>
  <si>
    <t>пруток вт6 ф40мм гк</t>
  </si>
  <si>
    <t>№6</t>
  </si>
  <si>
    <t>32ш-1-1-14=16 70,7 на шеле 8,9 крив</t>
  </si>
  <si>
    <t>пруток вт6 ф40,ф50,ф60</t>
  </si>
  <si>
    <t>пруток вт6 ? Ф45мм</t>
  </si>
  <si>
    <t>50см</t>
  </si>
  <si>
    <t>пруток вт6 ф45мм мо</t>
  </si>
  <si>
    <t>пруток вт6 ф45мм гк</t>
  </si>
  <si>
    <t>пруток вт6 ф44мм пвп</t>
  </si>
  <si>
    <t>пруток вт6 ф50мм гк</t>
  </si>
  <si>
    <t>17ш</t>
  </si>
  <si>
    <t>29ш-2</t>
  </si>
  <si>
    <t>22*0,8-1,2</t>
  </si>
  <si>
    <t>пруток вт6 ф48мм мо</t>
  </si>
  <si>
    <t>пруток вт6 ф55мм пвп</t>
  </si>
  <si>
    <t>пруток вт6 ф55мм гк</t>
  </si>
  <si>
    <t>пруток вт6 ф55мм мо</t>
  </si>
  <si>
    <t>17ш-8</t>
  </si>
  <si>
    <t>пруток вт6 ф60мм мо</t>
  </si>
  <si>
    <t>12,23 реально</t>
  </si>
  <si>
    <t>проверено 07-06-11</t>
  </si>
  <si>
    <t>пруток вт6 ф60мм пвп</t>
  </si>
  <si>
    <t>пруток вт6 ? Ф60мм  пвп</t>
  </si>
  <si>
    <t>1*500</t>
  </si>
  <si>
    <t>пруток вт6 ф70мм мо</t>
  </si>
  <si>
    <t>пруток вт6 ф60мм гк</t>
  </si>
  <si>
    <t>ф59</t>
  </si>
  <si>
    <t>пруток вт6 ф65мм пвп</t>
  </si>
  <si>
    <t>пруток вт6 ф65мм гк</t>
  </si>
  <si>
    <t>пруток вт6 ф65мм</t>
  </si>
  <si>
    <t>пруток вт6 ф65мм мо</t>
  </si>
  <si>
    <t>пруток вт6 ф70мм гк</t>
  </si>
  <si>
    <t>порезы 3ш</t>
  </si>
  <si>
    <t>пруток вт6 ф70мм пвп</t>
  </si>
  <si>
    <t>пруток вт6  ф70мм пвп</t>
  </si>
  <si>
    <t>пробой</t>
  </si>
  <si>
    <t>5ш</t>
  </si>
  <si>
    <t>пруток вт6 ф75мм гк</t>
  </si>
  <si>
    <t>пруток вт6 ф75мм мо</t>
  </si>
  <si>
    <t>пруток ф75мм мо</t>
  </si>
  <si>
    <t>пруток вт6 ф75мм пвп</t>
  </si>
  <si>
    <t>пруток вт6 ф80мм мо</t>
  </si>
  <si>
    <t>с дефектом</t>
  </si>
  <si>
    <t>пруток вт6 ф80мм ?</t>
  </si>
  <si>
    <t>880+960мм</t>
  </si>
  <si>
    <t>пруток вт6 ф88мм</t>
  </si>
  <si>
    <t>96см</t>
  </si>
  <si>
    <t>пруток вт6 ф89мм мо</t>
  </si>
  <si>
    <t>пруток вт6 ф90мм пвп</t>
  </si>
  <si>
    <t>95+231см</t>
  </si>
  <si>
    <t>650мм</t>
  </si>
  <si>
    <t>пруток вт6 ? Ф90мм пвп</t>
  </si>
  <si>
    <t>пруток вт6 ф100мм мо</t>
  </si>
  <si>
    <t>пруток вт6 ф100мм пвп</t>
  </si>
  <si>
    <t>пруток вт6 ф110мм</t>
  </si>
  <si>
    <t>пруток вт6 ф115мм мо</t>
  </si>
  <si>
    <t>1200мм</t>
  </si>
  <si>
    <t>пруток вт6 ф116мм ио</t>
  </si>
  <si>
    <t>пруток вт6 ф120мм гк</t>
  </si>
  <si>
    <t xml:space="preserve">   </t>
  </si>
  <si>
    <t>пруток вт6 ф120мм</t>
  </si>
  <si>
    <t>900+1187</t>
  </si>
  <si>
    <t>пруток вт6 ф125мм мо</t>
  </si>
  <si>
    <t>пруток вт6 ф130мм мо</t>
  </si>
  <si>
    <t>пруток вт6 ф133мм мо</t>
  </si>
  <si>
    <t>пруток вт6 ф138мм мо</t>
  </si>
  <si>
    <t>пруток вт6 ф140мм мо</t>
  </si>
  <si>
    <t>пруток вт6 ф140мм ков</t>
  </si>
  <si>
    <t>пруток вт6 ф145мм мо</t>
  </si>
  <si>
    <t>1260мм</t>
  </si>
  <si>
    <t>пруток вт6 ф159мм</t>
  </si>
  <si>
    <t>1125+701</t>
  </si>
  <si>
    <t>пруток вт6с ф170мм ков</t>
  </si>
  <si>
    <t>105см</t>
  </si>
  <si>
    <t>пруток вт6 ф180мм ков</t>
  </si>
  <si>
    <t>430мм</t>
  </si>
  <si>
    <t>пруток вт6 ф185мм</t>
  </si>
  <si>
    <t>пруток вт6 ф190мм ков</t>
  </si>
  <si>
    <t>пруток вт6 ф200мм</t>
  </si>
  <si>
    <t xml:space="preserve">пруток вт6 ф220мм мо </t>
  </si>
  <si>
    <t>70см</t>
  </si>
  <si>
    <t>пруток вт6 ф220мм ков</t>
  </si>
  <si>
    <t>33см</t>
  </si>
  <si>
    <t>пруток вт16 ф5.2мм</t>
  </si>
  <si>
    <t>пруток вт16 ф8,5мм</t>
  </si>
  <si>
    <t>пруток вт16 ф16мм мо</t>
  </si>
  <si>
    <t>пруток вт16 ф25мм гк</t>
  </si>
  <si>
    <t>пруток вт16 ф40мм гк</t>
  </si>
  <si>
    <t>№3</t>
  </si>
  <si>
    <t>пруток вт16 ф45мм гк</t>
  </si>
  <si>
    <t>№5</t>
  </si>
  <si>
    <t>пруток вт16 ф40мм</t>
  </si>
  <si>
    <t>6-гр вт16 №19</t>
  </si>
  <si>
    <t>пруток вт5 ф16мм</t>
  </si>
  <si>
    <t>пруток вт5 ф25мм</t>
  </si>
  <si>
    <t>пруток вт5 ф50мм гк</t>
  </si>
  <si>
    <t>пруток вт5 ф60мм гк</t>
  </si>
  <si>
    <t>порез 22мм</t>
  </si>
  <si>
    <t>пруток вт5 ф65мм ков</t>
  </si>
  <si>
    <t>пруток вт5 ф80мм гк</t>
  </si>
  <si>
    <t>порез 110мм</t>
  </si>
  <si>
    <t>пруток вт5-1 ф20мм мо</t>
  </si>
  <si>
    <t>пруток вт5-1 ф25мм гк</t>
  </si>
  <si>
    <t>пруток вт5-1 ф25мм мо</t>
  </si>
  <si>
    <t>пруток вт5-1 ф30мм</t>
  </si>
  <si>
    <t>2ш*60</t>
  </si>
  <si>
    <t>пруток вт5-1 ф30мм пвп</t>
  </si>
  <si>
    <t>Пруток ВТ5-1 ф32 обточ</t>
  </si>
  <si>
    <t>пруток вт5-1 ф35мм</t>
  </si>
  <si>
    <t>найти</t>
  </si>
  <si>
    <t>пруток вт5-1 ф45мм</t>
  </si>
  <si>
    <t>пруток вт5-1 ф55мм</t>
  </si>
  <si>
    <t>пруток вт5-1 ф55мм пвп</t>
  </si>
  <si>
    <t>пруток вт5-1 ф60мм</t>
  </si>
  <si>
    <t>трещины</t>
  </si>
  <si>
    <t>пруток вт5-1 ф60мм пвп</t>
  </si>
  <si>
    <t>пруток ВТ5-1 ф70мм</t>
  </si>
  <si>
    <t>40-50см 6ш</t>
  </si>
  <si>
    <t>пруток вт5-1 ф70мм пвп</t>
  </si>
  <si>
    <t>пруток вт5-1 ф70мм гк</t>
  </si>
  <si>
    <t>пруток вт5-1 ф70мм мо</t>
  </si>
  <si>
    <t>пруток вт5-1 ф75мм</t>
  </si>
  <si>
    <t>пруток вт5-1 ф80мм</t>
  </si>
  <si>
    <t>коротыши</t>
  </si>
  <si>
    <t>пруток вт5-1 ф110мм</t>
  </si>
  <si>
    <t>пруток вт5-1 ф110мм мо</t>
  </si>
  <si>
    <t>пруток вт5-1 ф120мм пвп</t>
  </si>
  <si>
    <t>пруток вт5-1 ф140мм ков</t>
  </si>
  <si>
    <t>пруток вт5-1 ф175мм</t>
  </si>
  <si>
    <t>163см</t>
  </si>
  <si>
    <t>пруток 3м ф25мм</t>
  </si>
  <si>
    <t>пруток 3м ф30мм</t>
  </si>
  <si>
    <t>пруток 3м ф75мм пвп</t>
  </si>
  <si>
    <t>пруток пт7м ф90мм</t>
  </si>
  <si>
    <t>пруток пт3в  ф140мм мо</t>
  </si>
  <si>
    <t>пруток пт3в ф140мм ков</t>
  </si>
  <si>
    <t>пруток 3м ф120мм мо</t>
  </si>
  <si>
    <t>слиток пт3в ф180мм</t>
  </si>
  <si>
    <t>проволока т2 ф2мм</t>
  </si>
  <si>
    <t>4б</t>
  </si>
  <si>
    <t>проволока вт1-00 ф2,4мм</t>
  </si>
  <si>
    <t>Проволока ВТ2см ф3мм</t>
  </si>
  <si>
    <t>проволока от4 ф3мм</t>
  </si>
  <si>
    <t>проволока вт20св ф3мм</t>
  </si>
  <si>
    <t>проволока ВТ1-00 ф8мм</t>
  </si>
  <si>
    <t>проволока т2 ф4мм</t>
  </si>
  <si>
    <t xml:space="preserve">        </t>
  </si>
  <si>
    <t>Труба ВТ1-0 ф16*1мм</t>
  </si>
  <si>
    <t>труба вт1-0 ф16*1мм</t>
  </si>
  <si>
    <t>Труба ВТ1-0 ф19*1.5мм</t>
  </si>
  <si>
    <t>Труба вт1-0 ф22*2мм</t>
  </si>
  <si>
    <t>Труба ВТ1-0 ф25*2мм шов</t>
  </si>
  <si>
    <t>4м*40шт</t>
  </si>
  <si>
    <t>труба от4-0 ф25*2,5мм</t>
  </si>
  <si>
    <t>2800-3200</t>
  </si>
  <si>
    <t xml:space="preserve">Труба ВТ1-0 ф25*2мм </t>
  </si>
  <si>
    <t>150см</t>
  </si>
  <si>
    <t xml:space="preserve">Труба ВТ1-0 ф25*2.5мм </t>
  </si>
  <si>
    <t>190см</t>
  </si>
  <si>
    <t>240см</t>
  </si>
  <si>
    <t>труба вт1-0 ф32*2мм</t>
  </si>
  <si>
    <t>труба пт7м ф32*3мм</t>
  </si>
  <si>
    <t>21-6=15/1800-5200мм</t>
  </si>
  <si>
    <t>труба пт7м ф35*2,5мм</t>
  </si>
  <si>
    <t>2ш</t>
  </si>
  <si>
    <t>труба вт1-0 ф35*2мм</t>
  </si>
  <si>
    <t>3*1,65+3*200+7*300+3*400</t>
  </si>
  <si>
    <t>труба от4 ф38*3мм</t>
  </si>
  <si>
    <t>4ш/3500мм</t>
  </si>
  <si>
    <t>труба пт7м ф42*2мм</t>
  </si>
  <si>
    <t>труба от4 ф50*4мм</t>
  </si>
  <si>
    <t>труба пт7м 68*2,5мм</t>
  </si>
  <si>
    <t>Труба вт1-0 ф50*2мм шов</t>
  </si>
  <si>
    <t>250,291,294,243</t>
  </si>
  <si>
    <t>Труба вт1-0 ф50*2.5мм шов</t>
  </si>
  <si>
    <t>302х4ш+244см</t>
  </si>
  <si>
    <t>Труба вт1-0 ф55*3мм цт</t>
  </si>
  <si>
    <t>труба вт1-0 ф85*10мм</t>
  </si>
  <si>
    <t>268,218,188,204,193,189,?см</t>
  </si>
  <si>
    <t>труба пт3в ф159*15мм</t>
  </si>
  <si>
    <t>268см</t>
  </si>
  <si>
    <t>лист вт1-0 25*540*1320мм</t>
  </si>
  <si>
    <t>лист вт1-0 25*500*1310мм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</si>
</sst>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</numFmts>
  <fonts count="25">
    <font>
      <sz val="10"/>
      <name val="Arial Cyr"/>
      <family val="0"/>
    </font>
    <font>
      <sz val="9"/>
      <color indexed="8"/>
      <name val="Times New Roman Cyr"/>
      <family val="1"/>
    </font>
    <font>
      <sz val="8"/>
      <name val="Arial Cyr"/>
      <family val="2"/>
    </font>
    <font>
      <sz val="9"/>
      <name val="Times New Roman CYR"/>
      <family val="1"/>
    </font>
    <font>
      <sz val="10"/>
      <color indexed="10"/>
      <name val="Arial Cyr"/>
      <family val="0"/>
    </font>
    <font>
      <b/>
      <sz val="8"/>
      <name val="Arial Cyr"/>
      <family val="0"/>
    </font>
    <font>
      <sz val="9"/>
      <color indexed="10"/>
      <name val="Times New Roman Cyr"/>
      <family val="1"/>
    </font>
    <font>
      <b/>
      <sz val="9"/>
      <color indexed="8"/>
      <name val="Times New Roman Cyr"/>
      <family val="0"/>
    </font>
    <font>
      <b/>
      <sz val="12"/>
      <name val="Arial Cyr"/>
      <family val="0"/>
    </font>
    <font>
      <sz val="10"/>
      <color indexed="53"/>
      <name val="Arial Cyr"/>
      <family val="0"/>
    </font>
    <font>
      <sz val="9"/>
      <color indexed="53"/>
      <name val="Times New Roman Cyr"/>
      <family val="1"/>
    </font>
    <font>
      <sz val="9"/>
      <color indexed="14"/>
      <name val="Times New Roman Cyr"/>
      <family val="1"/>
    </font>
    <font>
      <sz val="10"/>
      <color indexed="14"/>
      <name val="Arial Cyr"/>
      <family val="0"/>
    </font>
    <font>
      <sz val="10"/>
      <color indexed="8"/>
      <name val="Times New Roman Cyr"/>
      <family val="1"/>
    </font>
    <font>
      <sz val="10"/>
      <color indexed="48"/>
      <name val="Times New Roman Cyr"/>
      <family val="1"/>
    </font>
    <font>
      <b/>
      <sz val="9"/>
      <name val="Arial Cyr"/>
      <family val="0"/>
    </font>
    <font>
      <sz val="9"/>
      <name val="Arial Cyr"/>
      <family val="2"/>
    </font>
    <font>
      <sz val="10"/>
      <color indexed="10"/>
      <name val="Times New Roman Cyr"/>
      <family val="1"/>
    </font>
    <font>
      <b/>
      <i/>
      <sz val="9"/>
      <color indexed="8"/>
      <name val="Times New Roman Cyr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right"/>
    </xf>
    <xf numFmtId="0" fontId="4" fillId="0" borderId="0" xfId="0" applyFont="1" applyAlignment="1">
      <alignment horizontal="left"/>
    </xf>
    <xf numFmtId="2" fontId="5" fillId="0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/>
    </xf>
    <xf numFmtId="2" fontId="2" fillId="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 horizontal="left"/>
    </xf>
    <xf numFmtId="2" fontId="0" fillId="4" borderId="0" xfId="0" applyNumberFormat="1" applyFill="1" applyAlignment="1">
      <alignment/>
    </xf>
    <xf numFmtId="2" fontId="2" fillId="4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left"/>
    </xf>
    <xf numFmtId="2" fontId="2" fillId="5" borderId="0" xfId="0" applyNumberFormat="1" applyFont="1" applyFill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164" fontId="0" fillId="6" borderId="0" xfId="0" applyNumberFormat="1" applyFill="1" applyAlignment="1">
      <alignment horizontal="right"/>
    </xf>
    <xf numFmtId="0" fontId="6" fillId="2" borderId="0" xfId="0" applyFont="1" applyFill="1" applyAlignment="1">
      <alignment/>
    </xf>
    <xf numFmtId="0" fontId="3" fillId="4" borderId="0" xfId="0" applyFont="1" applyFill="1" applyAlignment="1">
      <alignment/>
    </xf>
    <xf numFmtId="164" fontId="0" fillId="4" borderId="0" xfId="0" applyNumberFormat="1" applyFill="1" applyAlignment="1">
      <alignment horizontal="right"/>
    </xf>
    <xf numFmtId="0" fontId="0" fillId="7" borderId="0" xfId="0" applyFill="1" applyAlignment="1">
      <alignment/>
    </xf>
    <xf numFmtId="0" fontId="0" fillId="7" borderId="0" xfId="0" applyFill="1" applyAlignment="1">
      <alignment horizontal="left"/>
    </xf>
    <xf numFmtId="2" fontId="1" fillId="7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2" borderId="0" xfId="0" applyFont="1" applyFill="1" applyAlignment="1">
      <alignment horizontal="left"/>
    </xf>
    <xf numFmtId="0" fontId="0" fillId="8" borderId="0" xfId="0" applyFont="1" applyFill="1" applyAlignment="1">
      <alignment/>
    </xf>
    <xf numFmtId="0" fontId="0" fillId="8" borderId="0" xfId="0" applyFill="1" applyAlignment="1">
      <alignment horizontal="left"/>
    </xf>
    <xf numFmtId="2" fontId="0" fillId="8" borderId="0" xfId="0" applyNumberFormat="1" applyFill="1" applyAlignment="1">
      <alignment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64" fontId="0" fillId="8" borderId="0" xfId="0" applyNumberForma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4" borderId="0" xfId="0" applyFont="1" applyFill="1" applyAlignment="1">
      <alignment horizontal="left"/>
    </xf>
    <xf numFmtId="2" fontId="1" fillId="4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6" borderId="0" xfId="0" applyFill="1" applyAlignment="1">
      <alignment horizontal="left"/>
    </xf>
    <xf numFmtId="2" fontId="0" fillId="6" borderId="0" xfId="0" applyNumberFormat="1" applyFill="1" applyAlignment="1">
      <alignment/>
    </xf>
    <xf numFmtId="0" fontId="0" fillId="4" borderId="0" xfId="0" applyFill="1" applyAlignment="1">
      <alignment/>
    </xf>
    <xf numFmtId="0" fontId="4" fillId="8" borderId="0" xfId="0" applyFont="1" applyFill="1" applyAlignment="1">
      <alignment horizontal="left"/>
    </xf>
    <xf numFmtId="0" fontId="6" fillId="8" borderId="0" xfId="0" applyFont="1" applyFill="1" applyAlignment="1">
      <alignment/>
    </xf>
    <xf numFmtId="0" fontId="4" fillId="8" borderId="0" xfId="0" applyFont="1" applyFill="1" applyAlignment="1">
      <alignment/>
    </xf>
    <xf numFmtId="2" fontId="1" fillId="8" borderId="0" xfId="0" applyNumberFormat="1" applyFont="1" applyFill="1" applyAlignment="1">
      <alignment/>
    </xf>
    <xf numFmtId="0" fontId="10" fillId="8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left"/>
    </xf>
    <xf numFmtId="2" fontId="0" fillId="9" borderId="0" xfId="0" applyNumberFormat="1" applyFill="1" applyAlignment="1">
      <alignment/>
    </xf>
    <xf numFmtId="0" fontId="11" fillId="8" borderId="0" xfId="0" applyFont="1" applyFill="1" applyAlignment="1">
      <alignment/>
    </xf>
    <xf numFmtId="0" fontId="12" fillId="8" borderId="0" xfId="0" applyFont="1" applyFill="1" applyAlignment="1">
      <alignment/>
    </xf>
    <xf numFmtId="0" fontId="1" fillId="9" borderId="0" xfId="0" applyFont="1" applyFill="1" applyAlignment="1">
      <alignment/>
    </xf>
    <xf numFmtId="164" fontId="0" fillId="8" borderId="0" xfId="0" applyNumberFormat="1" applyFont="1" applyFill="1" applyAlignment="1">
      <alignment horizontal="right"/>
    </xf>
    <xf numFmtId="2" fontId="1" fillId="0" borderId="0" xfId="0" applyNumberFormat="1" applyFont="1" applyAlignment="1">
      <alignment horizontal="centerContinuous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0" fontId="13" fillId="0" borderId="0" xfId="0" applyFont="1" applyAlignment="1">
      <alignment/>
    </xf>
    <xf numFmtId="0" fontId="1" fillId="10" borderId="0" xfId="0" applyFont="1" applyFill="1" applyAlignment="1">
      <alignment/>
    </xf>
    <xf numFmtId="0" fontId="0" fillId="10" borderId="0" xfId="0" applyFill="1" applyAlignment="1">
      <alignment/>
    </xf>
    <xf numFmtId="164" fontId="0" fillId="10" borderId="0" xfId="0" applyNumberFormat="1" applyFill="1" applyAlignment="1">
      <alignment horizontal="right"/>
    </xf>
    <xf numFmtId="0" fontId="3" fillId="10" borderId="0" xfId="0" applyFont="1" applyFill="1" applyAlignment="1">
      <alignment/>
    </xf>
    <xf numFmtId="0" fontId="3" fillId="7" borderId="0" xfId="0" applyFont="1" applyFill="1" applyAlignment="1">
      <alignment/>
    </xf>
    <xf numFmtId="164" fontId="0" fillId="7" borderId="0" xfId="0" applyNumberFormat="1" applyFill="1" applyAlignment="1">
      <alignment horizontal="right"/>
    </xf>
    <xf numFmtId="0" fontId="1" fillId="0" borderId="0" xfId="0" applyFont="1" applyFill="1" applyAlignment="1">
      <alignment/>
    </xf>
    <xf numFmtId="16" fontId="1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11" borderId="0" xfId="0" applyFont="1" applyFill="1" applyAlignment="1">
      <alignment/>
    </xf>
    <xf numFmtId="0" fontId="0" fillId="11" borderId="0" xfId="0" applyFill="1" applyAlignment="1">
      <alignment/>
    </xf>
    <xf numFmtId="164" fontId="0" fillId="11" borderId="0" xfId="0" applyNumberFormat="1" applyFill="1" applyAlignment="1">
      <alignment horizontal="right"/>
    </xf>
    <xf numFmtId="0" fontId="0" fillId="11" borderId="0" xfId="0" applyFont="1" applyFill="1" applyAlignment="1">
      <alignment/>
    </xf>
    <xf numFmtId="0" fontId="1" fillId="11" borderId="0" xfId="0" applyFont="1" applyFill="1" applyAlignment="1">
      <alignment/>
    </xf>
    <xf numFmtId="164" fontId="0" fillId="11" borderId="0" xfId="0" applyNumberFormat="1" applyFont="1" applyFill="1" applyAlignment="1">
      <alignment horizontal="right"/>
    </xf>
    <xf numFmtId="0" fontId="1" fillId="11" borderId="0" xfId="0" applyFont="1" applyFill="1" applyBorder="1" applyAlignment="1">
      <alignment/>
    </xf>
    <xf numFmtId="0" fontId="0" fillId="11" borderId="0" xfId="0" applyFill="1" applyBorder="1" applyAlignment="1">
      <alignment horizontal="left"/>
    </xf>
    <xf numFmtId="0" fontId="0" fillId="11" borderId="0" xfId="0" applyFill="1" applyBorder="1" applyAlignment="1">
      <alignment/>
    </xf>
    <xf numFmtId="0" fontId="4" fillId="11" borderId="0" xfId="0" applyFont="1" applyFill="1" applyBorder="1" applyAlignment="1">
      <alignment horizontal="left"/>
    </xf>
    <xf numFmtId="0" fontId="0" fillId="8" borderId="0" xfId="0" applyFill="1" applyBorder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 horizontal="right"/>
    </xf>
    <xf numFmtId="0" fontId="6" fillId="5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9" borderId="0" xfId="0" applyFont="1" applyFill="1" applyAlignment="1">
      <alignment/>
    </xf>
    <xf numFmtId="0" fontId="0" fillId="9" borderId="0" xfId="0" applyFont="1" applyFill="1" applyAlignment="1">
      <alignment/>
    </xf>
    <xf numFmtId="164" fontId="0" fillId="9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2" fontId="1" fillId="0" borderId="1" xfId="0" applyNumberFormat="1" applyFont="1" applyBorder="1" applyAlignment="1">
      <alignment/>
    </xf>
    <xf numFmtId="164" fontId="0" fillId="4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2" fontId="2" fillId="0" borderId="0" xfId="0" applyNumberFormat="1" applyFont="1" applyFill="1" applyAlignment="1">
      <alignment horizontal="left"/>
    </xf>
    <xf numFmtId="2" fontId="15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16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 horizontal="center"/>
    </xf>
    <xf numFmtId="0" fontId="6" fillId="4" borderId="0" xfId="0" applyFont="1" applyFill="1" applyAlignment="1">
      <alignment/>
    </xf>
    <xf numFmtId="0" fontId="17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13" fillId="0" borderId="2" xfId="0" applyFont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2" fontId="2" fillId="0" borderId="4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ce-s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  <sheetName val="bye"/>
      <sheetName val="1м"/>
      <sheetName val="дело"/>
    </sheetNames>
    <sheetDataSet>
      <sheetData sheetId="1">
        <row r="2446">
          <cell r="B2446" t="str">
            <v>обрезки вт6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5"/>
  <sheetViews>
    <sheetView tabSelected="1" workbookViewId="0" topLeftCell="A690">
      <selection activeCell="A698" sqref="A698"/>
    </sheetView>
  </sheetViews>
  <sheetFormatPr defaultColWidth="9.00390625" defaultRowHeight="12.75"/>
  <cols>
    <col min="1" max="1" width="37.625" style="0" customWidth="1"/>
    <col min="2" max="2" width="38.375" style="6" customWidth="1"/>
    <col min="3" max="3" width="9.875" style="7" customWidth="1"/>
    <col min="4" max="4" width="9.375" style="7" customWidth="1"/>
  </cols>
  <sheetData>
    <row r="1" ht="12.75">
      <c r="B1" s="143">
        <v>40708</v>
      </c>
    </row>
    <row r="2" spans="1:4" ht="12.75">
      <c r="A2" s="1" t="s">
        <v>0</v>
      </c>
      <c r="B2" s="2" t="s">
        <v>1</v>
      </c>
      <c r="C2" s="3" t="s">
        <v>2</v>
      </c>
      <c r="D2" s="4" t="s">
        <v>2</v>
      </c>
    </row>
    <row r="3" spans="1:4" ht="12.75">
      <c r="A3" s="1" t="s">
        <v>3</v>
      </c>
      <c r="B3" s="2" t="s">
        <v>4</v>
      </c>
      <c r="C3" s="4">
        <f>62+21+29.4</f>
        <v>112.4</v>
      </c>
      <c r="D3" s="4">
        <f>62+21+29.4</f>
        <v>112.4</v>
      </c>
    </row>
    <row r="4" spans="1:4" ht="12.75">
      <c r="A4" s="1" t="s">
        <v>5</v>
      </c>
      <c r="B4" s="2"/>
      <c r="C4" s="4">
        <v>24.6</v>
      </c>
      <c r="D4" s="4">
        <v>24.6</v>
      </c>
    </row>
    <row r="5" spans="1:4" ht="12.75">
      <c r="A5" s="1" t="s">
        <v>6</v>
      </c>
      <c r="B5" s="2"/>
      <c r="C5" s="4">
        <v>21</v>
      </c>
      <c r="D5" s="4">
        <v>21</v>
      </c>
    </row>
    <row r="6" spans="1:4" ht="12.75">
      <c r="A6" s="1" t="s">
        <v>6</v>
      </c>
      <c r="B6" s="2"/>
      <c r="C6" s="4">
        <v>192</v>
      </c>
      <c r="D6" s="4">
        <v>192</v>
      </c>
    </row>
    <row r="7" spans="1:4" ht="12.75">
      <c r="A7" s="1" t="s">
        <v>7</v>
      </c>
      <c r="B7" s="2"/>
      <c r="C7" s="4">
        <v>491</v>
      </c>
      <c r="D7" s="4">
        <v>491</v>
      </c>
    </row>
    <row r="8" spans="1:4" ht="12.75">
      <c r="A8" s="5" t="s">
        <v>8</v>
      </c>
      <c r="C8">
        <v>4.72</v>
      </c>
      <c r="D8">
        <v>4.72</v>
      </c>
    </row>
    <row r="9" spans="1:4" ht="12.75">
      <c r="A9" s="5" t="s">
        <v>9</v>
      </c>
      <c r="C9">
        <v>6.38</v>
      </c>
      <c r="D9">
        <v>6.38</v>
      </c>
    </row>
    <row r="10" spans="1:4" ht="12.75">
      <c r="A10" s="5" t="s">
        <v>10</v>
      </c>
      <c r="B10" s="6" t="s">
        <v>11</v>
      </c>
      <c r="C10">
        <f>30.04+40.1</f>
        <v>70.14</v>
      </c>
      <c r="D10">
        <f>30.04+40.1</f>
        <v>70.14</v>
      </c>
    </row>
    <row r="11" spans="1:4" ht="12.75">
      <c r="A11" s="5" t="s">
        <v>12</v>
      </c>
      <c r="B11" s="6" t="s">
        <v>13</v>
      </c>
      <c r="C11">
        <f>16.22+8.94</f>
        <v>25.159999999999997</v>
      </c>
      <c r="D11">
        <f>16.22+8.94</f>
        <v>25.159999999999997</v>
      </c>
    </row>
    <row r="12" spans="1:4" ht="12.75">
      <c r="A12" s="1" t="s">
        <v>14</v>
      </c>
      <c r="B12" s="2"/>
      <c r="C12" s="3"/>
      <c r="D12" s="4">
        <v>190</v>
      </c>
    </row>
    <row r="13" spans="1:4" ht="12.75">
      <c r="A13" s="1" t="s">
        <v>15</v>
      </c>
      <c r="C13" s="3">
        <f>297-106.5</f>
        <v>190.5</v>
      </c>
      <c r="D13" s="3">
        <f>297-106.5</f>
        <v>190.5</v>
      </c>
    </row>
    <row r="14" spans="1:4" ht="12.75">
      <c r="A14" t="s">
        <v>16</v>
      </c>
      <c r="C14" s="7">
        <v>91</v>
      </c>
      <c r="D14" s="7">
        <v>91</v>
      </c>
    </row>
    <row r="15" spans="1:4" ht="12.75">
      <c r="A15" s="8" t="s">
        <v>17</v>
      </c>
      <c r="B15" s="9"/>
      <c r="C15" s="9">
        <f>3.66+6.28</f>
        <v>9.940000000000001</v>
      </c>
      <c r="D15" s="10">
        <v>9.94</v>
      </c>
    </row>
    <row r="16" spans="1:4" ht="12.75">
      <c r="A16" s="1" t="s">
        <v>18</v>
      </c>
      <c r="B16" s="2">
        <v>1</v>
      </c>
      <c r="C16" s="4">
        <v>2.6</v>
      </c>
      <c r="D16" s="4">
        <v>2.6</v>
      </c>
    </row>
    <row r="17" spans="1:4" ht="12.75">
      <c r="A17" s="1" t="s">
        <v>19</v>
      </c>
      <c r="B17" s="11">
        <v>1</v>
      </c>
      <c r="C17" s="3">
        <v>4.2</v>
      </c>
      <c r="D17" s="3">
        <v>4.2</v>
      </c>
    </row>
    <row r="18" spans="1:4" ht="12.75">
      <c r="A18" s="1" t="s">
        <v>20</v>
      </c>
      <c r="B18" s="2">
        <v>1</v>
      </c>
      <c r="C18" s="4">
        <v>7.5</v>
      </c>
      <c r="D18" s="4">
        <v>7.5</v>
      </c>
    </row>
    <row r="19" spans="1:4" ht="12.75">
      <c r="A19" s="1" t="s">
        <v>21</v>
      </c>
      <c r="B19" s="2">
        <v>1</v>
      </c>
      <c r="C19" s="4">
        <v>7.5</v>
      </c>
      <c r="D19" s="4">
        <v>7.5</v>
      </c>
    </row>
    <row r="20" spans="1:4" ht="12.75">
      <c r="A20" s="1" t="s">
        <v>22</v>
      </c>
      <c r="B20" s="2">
        <v>1</v>
      </c>
      <c r="C20" s="4">
        <v>7.6</v>
      </c>
      <c r="D20" s="4">
        <v>7.6</v>
      </c>
    </row>
    <row r="21" spans="1:4" ht="12.75">
      <c r="A21" s="1" t="s">
        <v>23</v>
      </c>
      <c r="B21" s="2">
        <v>1</v>
      </c>
      <c r="C21" s="4">
        <v>5.9</v>
      </c>
      <c r="D21" s="4">
        <v>5.9</v>
      </c>
    </row>
    <row r="22" spans="1:4" ht="12.75">
      <c r="A22" s="1" t="s">
        <v>24</v>
      </c>
      <c r="B22" s="2">
        <v>1</v>
      </c>
      <c r="C22" s="4">
        <v>10.6</v>
      </c>
      <c r="D22" s="4">
        <v>10.6</v>
      </c>
    </row>
    <row r="23" spans="1:4" ht="12.75">
      <c r="A23" s="1" t="s">
        <v>25</v>
      </c>
      <c r="B23" s="2">
        <v>1</v>
      </c>
      <c r="C23" s="4">
        <v>6.7</v>
      </c>
      <c r="D23" s="4">
        <v>6.7</v>
      </c>
    </row>
    <row r="24" spans="1:4" ht="12.75">
      <c r="A24" s="1" t="s">
        <v>26</v>
      </c>
      <c r="B24" s="2">
        <v>4</v>
      </c>
      <c r="C24" s="4">
        <v>33</v>
      </c>
      <c r="D24" s="4">
        <f>33-6.8</f>
        <v>26.2</v>
      </c>
    </row>
    <row r="25" spans="1:4" ht="12.75">
      <c r="A25" s="1" t="s">
        <v>27</v>
      </c>
      <c r="B25" s="2">
        <v>1</v>
      </c>
      <c r="C25" s="4">
        <v>6.6</v>
      </c>
      <c r="D25" s="4">
        <v>6.6</v>
      </c>
    </row>
    <row r="26" spans="1:4" ht="12.75">
      <c r="A26" s="1" t="s">
        <v>28</v>
      </c>
      <c r="B26" s="2">
        <v>1</v>
      </c>
      <c r="C26" s="4">
        <v>6.8</v>
      </c>
      <c r="D26" s="4">
        <v>6.8</v>
      </c>
    </row>
    <row r="27" spans="1:4" ht="12.75">
      <c r="A27" s="1" t="s">
        <v>29</v>
      </c>
      <c r="B27" s="2">
        <v>1</v>
      </c>
      <c r="C27" s="4">
        <v>6.3</v>
      </c>
      <c r="D27" s="4">
        <v>6.3</v>
      </c>
    </row>
    <row r="28" spans="1:4" ht="12.75">
      <c r="A28" s="1">
        <v>1</v>
      </c>
      <c r="B28" s="2"/>
      <c r="C28" s="4"/>
      <c r="D28" s="4"/>
    </row>
    <row r="29" spans="1:4" ht="12.75">
      <c r="A29" s="1" t="s">
        <v>30</v>
      </c>
      <c r="B29" s="2">
        <v>1</v>
      </c>
      <c r="C29" s="4">
        <v>10</v>
      </c>
      <c r="D29" s="4">
        <v>10</v>
      </c>
    </row>
    <row r="30" spans="1:4" ht="12.75">
      <c r="A30" s="1" t="s">
        <v>31</v>
      </c>
      <c r="B30" s="2">
        <v>1</v>
      </c>
      <c r="C30" s="4">
        <v>7</v>
      </c>
      <c r="D30" s="4">
        <v>7</v>
      </c>
    </row>
    <row r="31" spans="1:4" ht="12.75">
      <c r="A31" s="1" t="s">
        <v>32</v>
      </c>
      <c r="B31" s="2"/>
      <c r="C31" s="4">
        <v>4.5</v>
      </c>
      <c r="D31" s="4">
        <v>4.5</v>
      </c>
    </row>
    <row r="32" spans="1:4" ht="12.75">
      <c r="A32" s="1" t="s">
        <v>33</v>
      </c>
      <c r="B32" s="2"/>
      <c r="C32" s="4">
        <v>3</v>
      </c>
      <c r="D32" s="4">
        <v>3</v>
      </c>
    </row>
    <row r="33" spans="1:4" ht="12.75">
      <c r="A33" s="1" t="s">
        <v>34</v>
      </c>
      <c r="B33" s="2">
        <v>1</v>
      </c>
      <c r="C33" s="12">
        <v>6.6</v>
      </c>
      <c r="D33" s="12">
        <v>6.6</v>
      </c>
    </row>
    <row r="34" spans="1:4" ht="12.75">
      <c r="A34" s="1" t="s">
        <v>35</v>
      </c>
      <c r="B34" s="2" t="s">
        <v>36</v>
      </c>
      <c r="C34" s="12">
        <f>498.5-10.7-10.5-21.5-197-62.5-10.5-10.8</f>
        <v>175</v>
      </c>
      <c r="D34" s="12">
        <f>498.5-10.7-10.5-21.5-197-62.5-10.5-10.8</f>
        <v>175</v>
      </c>
    </row>
    <row r="35" spans="1:4" ht="12.75">
      <c r="A35" s="5" t="s">
        <v>37</v>
      </c>
      <c r="B35" s="6" t="s">
        <v>38</v>
      </c>
      <c r="C35" s="3">
        <f>510.7-42.9-11-53.9-10.8-21-9.6-31.2-94.6-194.1</f>
        <v>41.60000000000002</v>
      </c>
      <c r="D35" s="3">
        <f>510.7-42.9-11-53.9-10.8-21-9.6-31.2-94.6-194.1</f>
        <v>41.60000000000002</v>
      </c>
    </row>
    <row r="36" spans="1:4" ht="12.75">
      <c r="A36" s="13" t="s">
        <v>39</v>
      </c>
      <c r="B36" s="14" t="s">
        <v>40</v>
      </c>
      <c r="C36" s="15">
        <f>D36/2</f>
        <v>6</v>
      </c>
      <c r="D36" s="16">
        <v>12</v>
      </c>
    </row>
    <row r="37" spans="1:4" ht="12.75">
      <c r="A37" s="13" t="s">
        <v>41</v>
      </c>
      <c r="B37" s="14">
        <v>4</v>
      </c>
      <c r="C37" s="15">
        <f>D37/2</f>
        <v>15.25</v>
      </c>
      <c r="D37" s="16">
        <f>10+10.3+10.2</f>
        <v>30.5</v>
      </c>
    </row>
    <row r="38" spans="1:4" ht="12.75">
      <c r="A38" s="13" t="s">
        <v>42</v>
      </c>
      <c r="B38" s="14">
        <v>1</v>
      </c>
      <c r="C38" s="15">
        <f>D38/2</f>
        <v>6</v>
      </c>
      <c r="D38" s="16">
        <v>12</v>
      </c>
    </row>
    <row r="39" spans="1:4" ht="12.75">
      <c r="A39" s="13" t="s">
        <v>43</v>
      </c>
      <c r="B39" s="14">
        <v>1</v>
      </c>
      <c r="C39" s="15">
        <f>D39/2</f>
        <v>5.75</v>
      </c>
      <c r="D39" s="16">
        <v>11.5</v>
      </c>
    </row>
    <row r="40" spans="1:4" ht="12.75">
      <c r="A40" s="1" t="s">
        <v>44</v>
      </c>
      <c r="C40" s="3">
        <v>4.4</v>
      </c>
      <c r="D40" s="3">
        <v>4.4</v>
      </c>
    </row>
    <row r="41" spans="1:4" ht="12.75">
      <c r="A41" s="1" t="s">
        <v>45</v>
      </c>
      <c r="C41" s="3">
        <v>4.2</v>
      </c>
      <c r="D41" s="3">
        <v>4.2</v>
      </c>
    </row>
    <row r="42" spans="1:4" ht="12.75">
      <c r="A42" s="1" t="s">
        <v>46</v>
      </c>
      <c r="C42" s="3">
        <v>6</v>
      </c>
      <c r="D42" s="3">
        <v>6</v>
      </c>
    </row>
    <row r="43" spans="1:4" ht="12.75">
      <c r="A43" s="1">
        <v>1</v>
      </c>
      <c r="B43" s="2"/>
      <c r="C43" s="3"/>
      <c r="D43" s="4"/>
    </row>
    <row r="44" spans="1:4" ht="12.75">
      <c r="A44" s="1" t="s">
        <v>47</v>
      </c>
      <c r="B44" s="6" t="s">
        <v>48</v>
      </c>
      <c r="C44" s="3">
        <v>14.5</v>
      </c>
      <c r="D44" s="3">
        <v>14.5</v>
      </c>
    </row>
    <row r="45" spans="1:4" ht="12.75">
      <c r="A45" s="17" t="s">
        <v>49</v>
      </c>
      <c r="B45" s="6" t="s">
        <v>48</v>
      </c>
      <c r="C45" s="3">
        <v>20.6</v>
      </c>
      <c r="D45" s="3">
        <v>20.6</v>
      </c>
    </row>
    <row r="46" spans="1:4" ht="12.75">
      <c r="A46" t="s">
        <v>50</v>
      </c>
      <c r="C46" s="7">
        <v>21.9</v>
      </c>
      <c r="D46" s="7">
        <v>21.9</v>
      </c>
    </row>
    <row r="47" spans="1:4" ht="12.75">
      <c r="A47" s="1">
        <v>1</v>
      </c>
      <c r="B47" s="2"/>
      <c r="C47" s="3"/>
      <c r="D47" s="4"/>
    </row>
    <row r="48" spans="1:4" ht="12.75">
      <c r="A48" t="s">
        <v>51</v>
      </c>
      <c r="C48" s="7">
        <v>28.2</v>
      </c>
      <c r="D48" s="7">
        <v>28.2</v>
      </c>
    </row>
    <row r="49" spans="1:4" ht="12.75">
      <c r="A49" t="s">
        <v>52</v>
      </c>
      <c r="C49" s="7">
        <v>28.9</v>
      </c>
      <c r="D49" s="7">
        <v>28.9</v>
      </c>
    </row>
    <row r="50" spans="1:4" ht="12.75">
      <c r="A50" s="1" t="s">
        <v>53</v>
      </c>
      <c r="C50" s="3">
        <v>5.5</v>
      </c>
      <c r="D50" s="3">
        <v>5.5</v>
      </c>
    </row>
    <row r="51" spans="1:4" ht="12.75">
      <c r="A51" s="1" t="s">
        <v>54</v>
      </c>
      <c r="C51" s="3">
        <v>12</v>
      </c>
      <c r="D51" s="3">
        <v>12</v>
      </c>
    </row>
    <row r="52" spans="1:4" ht="12.75">
      <c r="A52" s="1" t="s">
        <v>55</v>
      </c>
      <c r="C52" s="3">
        <v>14.3</v>
      </c>
      <c r="D52" s="3">
        <v>14.3</v>
      </c>
    </row>
    <row r="53" spans="1:4" ht="12.75">
      <c r="A53" s="1" t="s">
        <v>56</v>
      </c>
      <c r="C53" s="3">
        <v>12.3</v>
      </c>
      <c r="D53" s="3">
        <v>12.3</v>
      </c>
    </row>
    <row r="54" spans="1:4" ht="12.75">
      <c r="A54" s="1" t="s">
        <v>57</v>
      </c>
      <c r="C54" s="3">
        <v>12.2</v>
      </c>
      <c r="D54" s="3">
        <v>12.2</v>
      </c>
    </row>
    <row r="55" spans="1:4" ht="12.75">
      <c r="A55" s="18">
        <v>1</v>
      </c>
      <c r="C55" s="4"/>
      <c r="D55" s="4"/>
    </row>
    <row r="56" spans="1:4" ht="12.75">
      <c r="A56" s="1" t="s">
        <v>58</v>
      </c>
      <c r="C56" s="3">
        <v>12.7</v>
      </c>
      <c r="D56" s="3">
        <v>12.7</v>
      </c>
    </row>
    <row r="57" spans="1:4" ht="12.75">
      <c r="A57" s="19" t="s">
        <v>59</v>
      </c>
      <c r="B57" s="20">
        <v>3</v>
      </c>
      <c r="C57" s="21">
        <f>D57/2</f>
        <v>19.5</v>
      </c>
      <c r="D57" s="22">
        <v>39</v>
      </c>
    </row>
    <row r="58" spans="1:4" ht="12.75">
      <c r="A58" s="13" t="s">
        <v>60</v>
      </c>
      <c r="B58" s="14"/>
      <c r="C58" s="15">
        <f>D58/2</f>
        <v>2.3</v>
      </c>
      <c r="D58" s="16">
        <v>4.6</v>
      </c>
    </row>
    <row r="59" spans="1:4" ht="12.75">
      <c r="A59" s="13" t="s">
        <v>61</v>
      </c>
      <c r="B59" s="14"/>
      <c r="C59" s="15">
        <f>D59/2</f>
        <v>2.3</v>
      </c>
      <c r="D59" s="16">
        <v>4.6</v>
      </c>
    </row>
    <row r="60" spans="1:4" ht="12.75">
      <c r="A60" s="13" t="s">
        <v>62</v>
      </c>
      <c r="B60" s="14"/>
      <c r="C60" s="15">
        <f>D60/2</f>
        <v>5</v>
      </c>
      <c r="D60" s="16">
        <v>10</v>
      </c>
    </row>
    <row r="61" spans="1:4" ht="12.75">
      <c r="A61" s="13" t="s">
        <v>63</v>
      </c>
      <c r="B61" s="14" t="s">
        <v>64</v>
      </c>
      <c r="C61" s="15">
        <f>D61/2</f>
        <v>15.8</v>
      </c>
      <c r="D61" s="16">
        <v>31.6</v>
      </c>
    </row>
    <row r="62" spans="1:4" ht="12.75">
      <c r="A62" s="1" t="s">
        <v>65</v>
      </c>
      <c r="B62" s="6" t="s">
        <v>66</v>
      </c>
      <c r="C62" s="12">
        <v>6</v>
      </c>
      <c r="D62" s="12">
        <v>6</v>
      </c>
    </row>
    <row r="63" spans="1:4" ht="12.75">
      <c r="A63" s="1" t="s">
        <v>67</v>
      </c>
      <c r="B63" s="6" t="s">
        <v>68</v>
      </c>
      <c r="C63" s="4">
        <v>268.4</v>
      </c>
      <c r="D63" s="4">
        <v>269.4</v>
      </c>
    </row>
    <row r="64" spans="1:4" ht="12.75">
      <c r="A64" s="1" t="s">
        <v>69</v>
      </c>
      <c r="B64" s="6" t="s">
        <v>70</v>
      </c>
      <c r="C64" s="4">
        <v>7</v>
      </c>
      <c r="D64" s="4">
        <v>7</v>
      </c>
    </row>
    <row r="65" spans="1:4" ht="12.75">
      <c r="A65" s="1" t="s">
        <v>71</v>
      </c>
      <c r="B65" s="6" t="s">
        <v>72</v>
      </c>
      <c r="C65" s="4">
        <v>11.6</v>
      </c>
      <c r="D65" s="4">
        <v>11.6</v>
      </c>
    </row>
    <row r="66" spans="1:4" ht="12.75">
      <c r="A66" s="1" t="s">
        <v>73</v>
      </c>
      <c r="B66" s="6" t="s">
        <v>72</v>
      </c>
      <c r="C66" s="4">
        <v>18.2</v>
      </c>
      <c r="D66" s="4">
        <v>18.2</v>
      </c>
    </row>
    <row r="67" spans="1:4" ht="12.75">
      <c r="A67" s="1" t="s">
        <v>74</v>
      </c>
      <c r="B67" s="6" t="s">
        <v>75</v>
      </c>
      <c r="C67" s="12">
        <v>16.9</v>
      </c>
      <c r="D67" s="12">
        <v>16.9</v>
      </c>
    </row>
    <row r="68" spans="1:4" ht="12.75">
      <c r="A68" s="1" t="s">
        <v>76</v>
      </c>
      <c r="B68" s="6" t="s">
        <v>75</v>
      </c>
      <c r="C68" s="12">
        <v>18</v>
      </c>
      <c r="D68" s="12">
        <v>18</v>
      </c>
    </row>
    <row r="69" spans="1:4" ht="12.75">
      <c r="A69" s="1" t="s">
        <v>77</v>
      </c>
      <c r="B69" s="6" t="s">
        <v>75</v>
      </c>
      <c r="C69" s="12">
        <v>17.3</v>
      </c>
      <c r="D69" s="12">
        <v>17.3</v>
      </c>
    </row>
    <row r="70" spans="1:4" ht="12.75">
      <c r="A70" s="18" t="s">
        <v>78</v>
      </c>
      <c r="B70" s="6" t="s">
        <v>75</v>
      </c>
      <c r="C70" s="12">
        <v>15.9</v>
      </c>
      <c r="D70" s="12">
        <v>15.9</v>
      </c>
    </row>
    <row r="71" spans="1:4" ht="12.75">
      <c r="A71" s="18" t="s">
        <v>79</v>
      </c>
      <c r="B71" s="6" t="s">
        <v>80</v>
      </c>
      <c r="C71" s="12">
        <v>16.7</v>
      </c>
      <c r="D71" s="12">
        <v>16.7</v>
      </c>
    </row>
    <row r="72" spans="1:4" ht="12.75">
      <c r="A72" s="18" t="s">
        <v>81</v>
      </c>
      <c r="B72" s="6" t="s">
        <v>80</v>
      </c>
      <c r="C72" s="12">
        <v>16.8</v>
      </c>
      <c r="D72" s="12">
        <v>16.8</v>
      </c>
    </row>
    <row r="73" spans="1:4" ht="12.75">
      <c r="A73" s="1" t="s">
        <v>82</v>
      </c>
      <c r="B73" s="6">
        <v>1</v>
      </c>
      <c r="C73" s="7">
        <v>11.4</v>
      </c>
      <c r="D73" s="12">
        <v>11.4</v>
      </c>
    </row>
    <row r="74" spans="1:4" ht="12.75">
      <c r="A74" s="18" t="s">
        <v>83</v>
      </c>
      <c r="B74" s="6">
        <v>1</v>
      </c>
      <c r="C74" s="7">
        <v>12.2</v>
      </c>
      <c r="D74" s="12">
        <v>12.2</v>
      </c>
    </row>
    <row r="75" spans="1:4" ht="12.75">
      <c r="A75" s="18" t="s">
        <v>84</v>
      </c>
      <c r="B75" s="6">
        <v>1</v>
      </c>
      <c r="C75" s="7">
        <v>12.6</v>
      </c>
      <c r="D75" s="12">
        <v>12.6</v>
      </c>
    </row>
    <row r="76" spans="1:4" ht="12.75">
      <c r="A76" s="1" t="s">
        <v>85</v>
      </c>
      <c r="B76" s="6">
        <v>1</v>
      </c>
      <c r="C76" s="7">
        <v>11.2</v>
      </c>
      <c r="D76" s="12">
        <v>11.2</v>
      </c>
    </row>
    <row r="77" spans="1:4" ht="12.75">
      <c r="A77" s="1" t="s">
        <v>86</v>
      </c>
      <c r="B77" s="6">
        <v>1</v>
      </c>
      <c r="C77" s="7">
        <v>8.9</v>
      </c>
      <c r="D77" s="12">
        <v>8.9</v>
      </c>
    </row>
    <row r="78" spans="1:4" ht="12.75">
      <c r="A78" s="1" t="s">
        <v>87</v>
      </c>
      <c r="B78" s="6">
        <v>1</v>
      </c>
      <c r="C78" s="7">
        <v>8.7</v>
      </c>
      <c r="D78" s="7">
        <v>8.7</v>
      </c>
    </row>
    <row r="79" spans="1:4" ht="12.75">
      <c r="A79" s="1">
        <v>1</v>
      </c>
      <c r="D79" s="12"/>
    </row>
    <row r="80" spans="1:4" ht="15.75">
      <c r="A80" s="1" t="s">
        <v>88</v>
      </c>
      <c r="B80" s="23" t="s">
        <v>89</v>
      </c>
      <c r="C80" s="24"/>
      <c r="D80" s="4">
        <v>7.3</v>
      </c>
    </row>
    <row r="81" spans="1:4" ht="12.75">
      <c r="A81" s="1" t="s">
        <v>90</v>
      </c>
      <c r="C81" s="3">
        <v>19.5</v>
      </c>
      <c r="D81" s="3">
        <v>19.5</v>
      </c>
    </row>
    <row r="82" spans="1:4" ht="12.75">
      <c r="A82" s="1" t="s">
        <v>91</v>
      </c>
      <c r="C82" s="3">
        <v>18.5</v>
      </c>
      <c r="D82" s="3">
        <v>18.5</v>
      </c>
    </row>
    <row r="83" spans="1:4" ht="12.75">
      <c r="A83" s="1" t="s">
        <v>92</v>
      </c>
      <c r="C83" s="3">
        <v>16.1</v>
      </c>
      <c r="D83" s="3">
        <v>16.1</v>
      </c>
    </row>
    <row r="84" spans="1:4" ht="12.75">
      <c r="A84" s="1" t="s">
        <v>93</v>
      </c>
      <c r="C84" s="3">
        <v>14.2</v>
      </c>
      <c r="D84" s="3">
        <v>14.2</v>
      </c>
    </row>
    <row r="85" spans="1:4" ht="12.75">
      <c r="A85" t="s">
        <v>94</v>
      </c>
      <c r="B85" s="6">
        <v>1</v>
      </c>
      <c r="C85" s="7">
        <f>27.2+27.8-27.2</f>
        <v>27.8</v>
      </c>
      <c r="D85" s="7">
        <f>27.2+27.8-27.2</f>
        <v>27.8</v>
      </c>
    </row>
    <row r="86" spans="1:4" ht="12.75">
      <c r="A86" s="1" t="s">
        <v>95</v>
      </c>
      <c r="C86" s="3">
        <v>31.1</v>
      </c>
      <c r="D86" s="3">
        <v>31.1</v>
      </c>
    </row>
    <row r="87" spans="1:4" ht="12.75">
      <c r="A87" s="5" t="s">
        <v>96</v>
      </c>
      <c r="B87" s="6" t="s">
        <v>97</v>
      </c>
      <c r="C87">
        <f>28.4</f>
        <v>28.4</v>
      </c>
      <c r="D87">
        <f>179.4-24.3-27.2-24.9-19.1-28.2-27.3</f>
        <v>28.400000000000002</v>
      </c>
    </row>
    <row r="88" spans="1:4" ht="12.75">
      <c r="A88" s="25" t="s">
        <v>98</v>
      </c>
      <c r="B88" s="9" t="s">
        <v>99</v>
      </c>
      <c r="C88" s="9">
        <f>31.7+27.3+27.7+25.1+26.9+38+30.3</f>
        <v>207.00000000000003</v>
      </c>
      <c r="D88" s="10">
        <f>309-27.9-43.3-30.8</f>
        <v>207</v>
      </c>
    </row>
    <row r="89" spans="1:4" ht="12.75">
      <c r="A89" s="25" t="s">
        <v>100</v>
      </c>
      <c r="B89" s="26"/>
      <c r="C89" s="26" t="s">
        <v>101</v>
      </c>
      <c r="D89" s="26">
        <v>27.4</v>
      </c>
    </row>
    <row r="90" spans="1:4" ht="12.75">
      <c r="A90" s="1">
        <v>1</v>
      </c>
      <c r="D90" s="4"/>
    </row>
    <row r="91" spans="1:4" ht="12.75">
      <c r="A91" s="27" t="s">
        <v>102</v>
      </c>
      <c r="B91" s="28" t="s">
        <v>103</v>
      </c>
      <c r="C91" s="29">
        <f>547-250-246-14-5-2-2</f>
        <v>28</v>
      </c>
      <c r="D91" s="29">
        <f>547-250-246-14-5-2-2</f>
        <v>28</v>
      </c>
    </row>
    <row r="92" spans="1:4" ht="12.75">
      <c r="A92" s="5" t="s">
        <v>104</v>
      </c>
      <c r="C92">
        <v>12.62</v>
      </c>
      <c r="D92">
        <v>12.62</v>
      </c>
    </row>
    <row r="93" spans="1:4" ht="12.75">
      <c r="A93" s="1" t="s">
        <v>105</v>
      </c>
      <c r="B93" s="2" t="s">
        <v>106</v>
      </c>
      <c r="C93" s="4">
        <f>8.2-5</f>
        <v>3.1999999999999993</v>
      </c>
      <c r="D93" s="4">
        <f>8.2-5</f>
        <v>3.1999999999999993</v>
      </c>
    </row>
    <row r="94" spans="1:4" ht="12.75">
      <c r="A94" s="17" t="s">
        <v>107</v>
      </c>
      <c r="B94" s="6">
        <v>26</v>
      </c>
      <c r="C94" s="30">
        <f>32-14.06</f>
        <v>17.939999999999998</v>
      </c>
      <c r="D94" s="30">
        <f>32-14.06</f>
        <v>17.939999999999998</v>
      </c>
    </row>
    <row r="95" spans="1:4" ht="12.75">
      <c r="A95" s="1" t="s">
        <v>108</v>
      </c>
      <c r="B95" s="6" t="s">
        <v>109</v>
      </c>
      <c r="C95" s="30">
        <v>9</v>
      </c>
      <c r="D95" s="30">
        <v>9</v>
      </c>
    </row>
    <row r="96" spans="1:4" ht="12.75">
      <c r="A96" s="25" t="s">
        <v>110</v>
      </c>
      <c r="B96" s="6">
        <v>1</v>
      </c>
      <c r="C96" s="31">
        <f>52.5-41-8.2</f>
        <v>3.3000000000000007</v>
      </c>
      <c r="D96" s="31">
        <f>52.5-41-8.2</f>
        <v>3.3000000000000007</v>
      </c>
    </row>
    <row r="97" spans="1:4" ht="12.75">
      <c r="A97" t="s">
        <v>111</v>
      </c>
      <c r="B97"/>
      <c r="C97">
        <f>302.2-27.9</f>
        <v>274.3</v>
      </c>
      <c r="D97">
        <f>302.2-27.9</f>
        <v>274.3</v>
      </c>
    </row>
    <row r="98" spans="1:4" ht="12.75">
      <c r="A98" s="26" t="s">
        <v>112</v>
      </c>
      <c r="B98"/>
      <c r="C98">
        <v>25.52</v>
      </c>
      <c r="D98">
        <v>25.52</v>
      </c>
    </row>
    <row r="99" spans="1:4" ht="12.75">
      <c r="A99" s="32" t="s">
        <v>113</v>
      </c>
      <c r="B99" s="33"/>
      <c r="C99" s="31">
        <f>D99/2</f>
        <v>11.149999999999999</v>
      </c>
      <c r="D99" s="34">
        <f>89.7-52.2-3.2-12</f>
        <v>22.299999999999997</v>
      </c>
    </row>
    <row r="100" spans="1:4" ht="12.75">
      <c r="A100" t="s">
        <v>114</v>
      </c>
      <c r="B100">
        <v>7</v>
      </c>
      <c r="C100">
        <v>51.6</v>
      </c>
      <c r="D100">
        <v>51.6</v>
      </c>
    </row>
    <row r="101" spans="1:4" ht="12.75">
      <c r="A101" s="9" t="s">
        <v>115</v>
      </c>
      <c r="B101" s="6" t="s">
        <v>116</v>
      </c>
      <c r="C101">
        <v>8.6</v>
      </c>
      <c r="D101">
        <v>8.6</v>
      </c>
    </row>
    <row r="102" spans="1:4" ht="12.75">
      <c r="A102" t="s">
        <v>115</v>
      </c>
      <c r="B102" t="s">
        <v>117</v>
      </c>
      <c r="C102">
        <f>54.5-45.4</f>
        <v>9.100000000000001</v>
      </c>
      <c r="D102">
        <f>54.5-45.4</f>
        <v>9.100000000000001</v>
      </c>
    </row>
    <row r="103" spans="1:4" ht="12.75">
      <c r="A103" s="26" t="s">
        <v>118</v>
      </c>
      <c r="B103"/>
      <c r="C103">
        <v>5.8</v>
      </c>
      <c r="D103">
        <v>5.8</v>
      </c>
    </row>
    <row r="104" spans="1:4" ht="12.75">
      <c r="A104" s="25" t="s">
        <v>119</v>
      </c>
      <c r="B104" t="s">
        <v>120</v>
      </c>
      <c r="C104">
        <f>283.7-13.7-13.9</f>
        <v>256.1</v>
      </c>
      <c r="D104">
        <f>283.7-13.7-13.9</f>
        <v>256.1</v>
      </c>
    </row>
    <row r="105" spans="1:4" ht="12.75">
      <c r="A105" s="25" t="s">
        <v>121</v>
      </c>
      <c r="B105"/>
      <c r="C105">
        <v>13.1</v>
      </c>
      <c r="D105">
        <v>13.1</v>
      </c>
    </row>
    <row r="106" spans="1:4" ht="12.75">
      <c r="A106" s="35" t="s">
        <v>122</v>
      </c>
      <c r="B106" t="s">
        <v>123</v>
      </c>
      <c r="C106" s="31">
        <v>10.2</v>
      </c>
      <c r="D106" s="31">
        <v>10.2</v>
      </c>
    </row>
    <row r="107" spans="1:4" ht="12.75">
      <c r="A107" s="36" t="s">
        <v>124</v>
      </c>
      <c r="B107" s="20">
        <f>25-10</f>
        <v>15</v>
      </c>
      <c r="C107" s="37">
        <f>D107/2</f>
        <v>152.79999999999998</v>
      </c>
      <c r="D107" s="37">
        <f>509.6-20.1-20.2-20.5-101.8-20.6-20.8</f>
        <v>305.59999999999997</v>
      </c>
    </row>
    <row r="108" spans="1:4" ht="12.75">
      <c r="A108" s="26" t="s">
        <v>125</v>
      </c>
      <c r="B108"/>
      <c r="C108">
        <v>15.35</v>
      </c>
      <c r="D108">
        <v>15.35</v>
      </c>
    </row>
    <row r="109" spans="1:4" ht="12.75">
      <c r="A109" s="38" t="s">
        <v>126</v>
      </c>
      <c r="B109" s="39" t="s">
        <v>127</v>
      </c>
      <c r="C109" s="40">
        <v>55</v>
      </c>
      <c r="D109" s="40">
        <v>55</v>
      </c>
    </row>
    <row r="110" spans="1:4" ht="12.75">
      <c r="A110" s="38" t="s">
        <v>128</v>
      </c>
      <c r="B110" s="39"/>
      <c r="C110" s="40">
        <v>24.4</v>
      </c>
      <c r="D110" s="40">
        <v>24.4</v>
      </c>
    </row>
    <row r="111" spans="1:4" ht="12.75">
      <c r="A111" s="38" t="s">
        <v>129</v>
      </c>
      <c r="B111" s="39"/>
      <c r="C111" s="40">
        <v>32.2</v>
      </c>
      <c r="D111" s="40">
        <v>32.2</v>
      </c>
    </row>
    <row r="112" spans="1:4" ht="12.75">
      <c r="A112" s="41" t="s">
        <v>130</v>
      </c>
      <c r="B112" s="39" t="s">
        <v>131</v>
      </c>
      <c r="C112" s="42">
        <v>44.3</v>
      </c>
      <c r="D112" s="42">
        <v>44.3</v>
      </c>
    </row>
    <row r="113" spans="1:4" ht="12.75">
      <c r="A113" s="41" t="s">
        <v>132</v>
      </c>
      <c r="B113" s="39"/>
      <c r="C113" s="42">
        <f>164.7-54.4</f>
        <v>110.29999999999998</v>
      </c>
      <c r="D113" s="42">
        <f>164.7-54.4</f>
        <v>110.29999999999998</v>
      </c>
    </row>
    <row r="114" spans="1:4" ht="12.75">
      <c r="A114" s="41" t="s">
        <v>133</v>
      </c>
      <c r="B114" s="39"/>
      <c r="C114" s="42">
        <v>45.3</v>
      </c>
      <c r="D114" s="42">
        <v>45.3</v>
      </c>
    </row>
    <row r="115" spans="1:4" ht="12.75">
      <c r="A115" s="1" t="s">
        <v>134</v>
      </c>
      <c r="B115" s="43">
        <v>1</v>
      </c>
      <c r="C115" s="4">
        <v>44.3</v>
      </c>
      <c r="D115" s="4">
        <v>44.3</v>
      </c>
    </row>
    <row r="116" spans="1:4" ht="12.75">
      <c r="A116" s="5" t="s">
        <v>135</v>
      </c>
      <c r="C116" s="30">
        <v>55.1</v>
      </c>
      <c r="D116" s="30">
        <v>55.1</v>
      </c>
    </row>
    <row r="117" spans="1:4" ht="12.75">
      <c r="A117" s="5" t="s">
        <v>135</v>
      </c>
      <c r="B117"/>
      <c r="C117">
        <v>57.8</v>
      </c>
      <c r="D117">
        <v>57.8</v>
      </c>
    </row>
    <row r="118" spans="1:4" ht="12.75">
      <c r="A118" s="5" t="s">
        <v>136</v>
      </c>
      <c r="B118" s="6" t="s">
        <v>137</v>
      </c>
      <c r="C118">
        <f>66.9+66.9+68.55+66.5+66.5*5</f>
        <v>601.35</v>
      </c>
      <c r="D118">
        <f>665-33.15-33.15</f>
        <v>598.7</v>
      </c>
    </row>
    <row r="119" spans="1:4" ht="12.75">
      <c r="A119" s="44" t="s">
        <v>138</v>
      </c>
      <c r="B119" s="45">
        <v>1</v>
      </c>
      <c r="C119" s="46">
        <v>74.2</v>
      </c>
      <c r="D119" s="46">
        <v>74.2</v>
      </c>
    </row>
    <row r="120" spans="1:4" ht="12.75">
      <c r="A120" s="47" t="s">
        <v>139</v>
      </c>
      <c r="B120" s="45">
        <v>1</v>
      </c>
      <c r="C120" s="48">
        <v>59.6</v>
      </c>
      <c r="D120" s="48">
        <v>59.6</v>
      </c>
    </row>
    <row r="121" spans="1:4" ht="12.75">
      <c r="A121" s="49" t="s">
        <v>140</v>
      </c>
      <c r="B121" s="50"/>
      <c r="C121" s="51">
        <v>27</v>
      </c>
      <c r="D121" s="51">
        <v>27</v>
      </c>
    </row>
    <row r="122" spans="1:4" ht="12.75">
      <c r="A122" s="5" t="s">
        <v>141</v>
      </c>
      <c r="B122" s="6">
        <v>2</v>
      </c>
      <c r="C122" s="26">
        <f>107.6</f>
        <v>107.6</v>
      </c>
      <c r="D122" s="26">
        <f>109.8+107.6-109.8</f>
        <v>107.59999999999998</v>
      </c>
    </row>
    <row r="123" spans="1:4" ht="12.75">
      <c r="A123" s="25" t="s">
        <v>142</v>
      </c>
      <c r="B123">
        <v>1</v>
      </c>
      <c r="C123" s="31">
        <f>94</f>
        <v>94</v>
      </c>
      <c r="D123" s="31">
        <f>187-93</f>
        <v>94</v>
      </c>
    </row>
    <row r="124" spans="1:4" ht="12.75">
      <c r="A124" s="25" t="s">
        <v>143</v>
      </c>
      <c r="B124" t="s">
        <v>144</v>
      </c>
      <c r="C124" s="31">
        <f>91.1+39.1+(130.9-39)</f>
        <v>222.1</v>
      </c>
      <c r="D124" s="31">
        <f>261.5-39</f>
        <v>222.5</v>
      </c>
    </row>
    <row r="125" spans="1:4" ht="12.75">
      <c r="A125" s="26" t="s">
        <v>145</v>
      </c>
      <c r="B125">
        <v>4</v>
      </c>
      <c r="C125">
        <f>102.7+101.2+101.2+101.3</f>
        <v>406.40000000000003</v>
      </c>
      <c r="D125">
        <v>406.4</v>
      </c>
    </row>
    <row r="126" spans="1:4" ht="12.75">
      <c r="A126" s="8" t="s">
        <v>146</v>
      </c>
      <c r="B126" s="9"/>
      <c r="C126" s="9">
        <v>221</v>
      </c>
      <c r="D126" s="10">
        <v>221</v>
      </c>
    </row>
    <row r="127" spans="1:4" ht="12.75">
      <c r="A127" s="8" t="s">
        <v>147</v>
      </c>
      <c r="B127" s="9"/>
      <c r="C127" s="9">
        <f>115.3+115.8+118.3</f>
        <v>349.4</v>
      </c>
      <c r="D127" s="10">
        <v>351</v>
      </c>
    </row>
    <row r="128" spans="1:4" ht="12.75">
      <c r="A128" s="8" t="s">
        <v>148</v>
      </c>
      <c r="B128" s="9" t="s">
        <v>149</v>
      </c>
      <c r="C128" s="9">
        <v>213.2</v>
      </c>
      <c r="D128" s="10">
        <v>213.2</v>
      </c>
    </row>
    <row r="129" spans="1:4" ht="12.75">
      <c r="A129" s="26" t="s">
        <v>150</v>
      </c>
      <c r="B129" t="s">
        <v>151</v>
      </c>
      <c r="C129">
        <f>105.1+108.2+90.8+108.1</f>
        <v>412.20000000000005</v>
      </c>
      <c r="D129">
        <v>412.2</v>
      </c>
    </row>
    <row r="130" spans="1:4" ht="12.75">
      <c r="A130" s="44" t="s">
        <v>152</v>
      </c>
      <c r="B130" s="45"/>
      <c r="C130" s="50">
        <f>229.7-51.8-90</f>
        <v>87.89999999999998</v>
      </c>
      <c r="D130" s="50">
        <v>87.9</v>
      </c>
    </row>
    <row r="131" spans="1:4" ht="12.75">
      <c r="A131" s="49" t="s">
        <v>153</v>
      </c>
      <c r="B131" s="45">
        <v>2</v>
      </c>
      <c r="C131" s="50">
        <f>102.5+101.7-101.7</f>
        <v>102.49999999999999</v>
      </c>
      <c r="D131" s="50">
        <v>102.5</v>
      </c>
    </row>
    <row r="132" spans="1:4" ht="12.75">
      <c r="A132" s="49" t="s">
        <v>153</v>
      </c>
      <c r="B132" s="45"/>
      <c r="C132" s="50"/>
      <c r="D132" s="50"/>
    </row>
    <row r="133" spans="1:4" s="26" customFormat="1" ht="12.75">
      <c r="A133" s="115" t="s">
        <v>753</v>
      </c>
      <c r="B133" s="81"/>
      <c r="C133" s="26">
        <v>85.4</v>
      </c>
      <c r="D133" s="26">
        <v>85.4</v>
      </c>
    </row>
    <row r="134" spans="1:4" s="26" customFormat="1" ht="12.75">
      <c r="A134" s="115" t="s">
        <v>754</v>
      </c>
      <c r="B134" s="81"/>
      <c r="C134" s="26">
        <v>80.7</v>
      </c>
      <c r="D134" s="26">
        <v>80.7</v>
      </c>
    </row>
    <row r="135" spans="1:4" ht="12.75">
      <c r="A135" s="1">
        <v>1</v>
      </c>
      <c r="D135" s="4"/>
    </row>
    <row r="136" spans="1:4" ht="12.75">
      <c r="A136" s="26" t="s">
        <v>154</v>
      </c>
      <c r="B136">
        <v>10</v>
      </c>
      <c r="C136">
        <v>52.2</v>
      </c>
      <c r="D136">
        <v>52.2</v>
      </c>
    </row>
    <row r="137" spans="1:4" ht="12.75">
      <c r="A137" t="s">
        <v>155</v>
      </c>
      <c r="B137" s="6" t="s">
        <v>156</v>
      </c>
      <c r="C137">
        <f>25.4-12.3</f>
        <v>13.099999999999998</v>
      </c>
      <c r="D137">
        <f>25.4-12.3</f>
        <v>13.099999999999998</v>
      </c>
    </row>
    <row r="138" spans="1:4" ht="12.75">
      <c r="A138" s="25" t="s">
        <v>157</v>
      </c>
      <c r="B138" s="6">
        <v>7</v>
      </c>
      <c r="C138">
        <v>230.1</v>
      </c>
      <c r="D138">
        <v>230.1</v>
      </c>
    </row>
    <row r="139" spans="1:4" ht="12.75">
      <c r="A139" t="s">
        <v>158</v>
      </c>
      <c r="B139">
        <v>6</v>
      </c>
      <c r="C139">
        <f>65.4+64.8+64.3+64.3+64.6+64.2</f>
        <v>387.59999999999997</v>
      </c>
      <c r="D139">
        <v>387.6</v>
      </c>
    </row>
    <row r="140" spans="1:4" ht="12.75">
      <c r="A140" t="s">
        <v>159</v>
      </c>
      <c r="B140"/>
      <c r="C140">
        <v>94.9</v>
      </c>
      <c r="D140">
        <v>94.9</v>
      </c>
    </row>
    <row r="141" spans="1:4" ht="12.75">
      <c r="A141" t="s">
        <v>159</v>
      </c>
      <c r="B141"/>
      <c r="C141">
        <v>92.2</v>
      </c>
      <c r="D141">
        <v>92.2</v>
      </c>
    </row>
    <row r="142" spans="1:4" ht="12.75">
      <c r="A142" s="5" t="s">
        <v>160</v>
      </c>
      <c r="B142"/>
      <c r="C142">
        <v>311.3</v>
      </c>
      <c r="D142" s="9">
        <v>311.3</v>
      </c>
    </row>
    <row r="143" spans="1:4" ht="12.75">
      <c r="A143" s="1">
        <v>1</v>
      </c>
      <c r="B143" s="2"/>
      <c r="C143" s="4"/>
      <c r="D143" s="4"/>
    </row>
    <row r="144" spans="1:4" ht="12.75">
      <c r="A144" s="53" t="s">
        <v>161</v>
      </c>
      <c r="B144" s="9" t="s">
        <v>162</v>
      </c>
      <c r="C144" s="9">
        <v>17.6</v>
      </c>
      <c r="D144" s="10">
        <v>17.6</v>
      </c>
    </row>
    <row r="145" spans="1:4" ht="12.75">
      <c r="A145" s="53" t="s">
        <v>163</v>
      </c>
      <c r="B145" s="52" t="s">
        <v>164</v>
      </c>
      <c r="C145" s="9">
        <v>5.3</v>
      </c>
      <c r="D145" s="10">
        <v>5.3</v>
      </c>
    </row>
    <row r="146" spans="1:4" ht="12.75">
      <c r="A146" s="1" t="s">
        <v>165</v>
      </c>
      <c r="B146" s="6">
        <v>4</v>
      </c>
      <c r="C146" s="3">
        <v>90</v>
      </c>
      <c r="D146" s="3">
        <v>90</v>
      </c>
    </row>
    <row r="147" spans="1:4" ht="12.75">
      <c r="A147" s="1">
        <v>1</v>
      </c>
      <c r="B147">
        <f>15.16+14.36+14.1+14.94</f>
        <v>58.559999999999995</v>
      </c>
      <c r="C147" s="3"/>
      <c r="D147" s="3"/>
    </row>
    <row r="148" spans="1:4" ht="12.75">
      <c r="A148" s="1" t="s">
        <v>166</v>
      </c>
      <c r="B148" s="6" t="s">
        <v>167</v>
      </c>
      <c r="C148" s="3">
        <v>4.4</v>
      </c>
      <c r="D148" s="3">
        <v>4.4</v>
      </c>
    </row>
    <row r="149" spans="1:4" ht="12.75">
      <c r="A149" t="s">
        <v>168</v>
      </c>
      <c r="B149" s="6" t="s">
        <v>169</v>
      </c>
      <c r="C149" s="3">
        <v>65</v>
      </c>
      <c r="D149" s="3">
        <v>65</v>
      </c>
    </row>
    <row r="150" spans="1:4" ht="12.75">
      <c r="A150" s="32" t="s">
        <v>170</v>
      </c>
      <c r="B150" s="33"/>
      <c r="C150" s="31">
        <f>D150/2</f>
        <v>18.9</v>
      </c>
      <c r="D150" s="34">
        <v>37.8</v>
      </c>
    </row>
    <row r="151" spans="1:4" ht="12.75">
      <c r="A151" s="25" t="s">
        <v>171</v>
      </c>
      <c r="B151">
        <v>3</v>
      </c>
      <c r="C151" s="31">
        <f>22.5-7.3-10</f>
        <v>5.199999999999999</v>
      </c>
      <c r="D151" s="31">
        <f>22.5-7.3-10</f>
        <v>5.199999999999999</v>
      </c>
    </row>
    <row r="152" spans="1:4" ht="12.75">
      <c r="A152" s="8" t="s">
        <v>171</v>
      </c>
      <c r="B152" s="52" t="s">
        <v>172</v>
      </c>
      <c r="C152" s="10">
        <f>58.8-21.2-15.4</f>
        <v>22.199999999999996</v>
      </c>
      <c r="D152" s="10">
        <f>58.8-21.2-15.4</f>
        <v>22.199999999999996</v>
      </c>
    </row>
    <row r="153" spans="1:4" ht="12.75">
      <c r="A153" s="5" t="s">
        <v>171</v>
      </c>
      <c r="B153" s="9" t="s">
        <v>173</v>
      </c>
      <c r="C153" s="9">
        <v>50.5</v>
      </c>
      <c r="D153" s="10">
        <v>50.5</v>
      </c>
    </row>
    <row r="154" spans="1:4" ht="12.75">
      <c r="A154" s="8" t="s">
        <v>174</v>
      </c>
      <c r="B154" s="9" t="s">
        <v>175</v>
      </c>
      <c r="C154" s="10">
        <f>225.76-121.18</f>
        <v>104.57999999999998</v>
      </c>
      <c r="D154" s="10">
        <f>225.76-121.18</f>
        <v>104.57999999999998</v>
      </c>
    </row>
    <row r="155" spans="1:4" ht="12.75">
      <c r="A155" s="8" t="s">
        <v>176</v>
      </c>
      <c r="B155" s="9" t="s">
        <v>177</v>
      </c>
      <c r="C155" s="10">
        <v>94.9</v>
      </c>
      <c r="D155" s="10">
        <v>94.9</v>
      </c>
    </row>
    <row r="156" spans="1:4" ht="12.75">
      <c r="A156" s="25" t="s">
        <v>178</v>
      </c>
      <c r="B156" s="6">
        <f>12-1</f>
        <v>11</v>
      </c>
      <c r="C156">
        <f>108.6-9.2</f>
        <v>99.39999999999999</v>
      </c>
      <c r="D156">
        <f>108.6-9.2</f>
        <v>99.39999999999999</v>
      </c>
    </row>
    <row r="157" spans="1:4" ht="12.75">
      <c r="A157" s="8" t="s">
        <v>179</v>
      </c>
      <c r="B157" s="9">
        <v>2</v>
      </c>
      <c r="C157" s="9">
        <f>34.34+35.86</f>
        <v>70.2</v>
      </c>
      <c r="D157" s="10">
        <f>210.94-35.78-34.82-35.44-34.7</f>
        <v>70.2</v>
      </c>
    </row>
    <row r="158" spans="1:4" ht="12.75">
      <c r="A158" s="25" t="s">
        <v>180</v>
      </c>
      <c r="B158"/>
      <c r="C158" s="31">
        <f>101.4+102.5+103</f>
        <v>306.9</v>
      </c>
      <c r="D158" s="31">
        <v>306.9</v>
      </c>
    </row>
    <row r="159" spans="1:4" ht="12.75">
      <c r="A159" s="26" t="s">
        <v>181</v>
      </c>
      <c r="B159" s="6">
        <v>2</v>
      </c>
      <c r="C159">
        <f>234+232.5-28.7</f>
        <v>437.8</v>
      </c>
      <c r="D159">
        <f>234+203.8</f>
        <v>437.8</v>
      </c>
    </row>
    <row r="160" ht="12.75">
      <c r="A160">
        <v>1</v>
      </c>
    </row>
    <row r="161" spans="1:4" ht="12.75">
      <c r="A161" t="s">
        <v>182</v>
      </c>
      <c r="B161"/>
      <c r="C161">
        <v>65.4</v>
      </c>
      <c r="D161">
        <v>65.4</v>
      </c>
    </row>
    <row r="162" spans="1:4" ht="12.75">
      <c r="A162" s="5" t="s">
        <v>183</v>
      </c>
      <c r="B162" s="6" t="s">
        <v>106</v>
      </c>
      <c r="C162" s="3">
        <v>5.1</v>
      </c>
      <c r="D162" s="3">
        <v>5.1</v>
      </c>
    </row>
    <row r="163" spans="1:4" ht="12.75">
      <c r="A163" t="s">
        <v>184</v>
      </c>
      <c r="B163" s="6" t="s">
        <v>185</v>
      </c>
      <c r="C163" s="7">
        <f>69.6-41.7</f>
        <v>27.89999999999999</v>
      </c>
      <c r="D163" s="7">
        <f>69.6-41.7</f>
        <v>27.89999999999999</v>
      </c>
    </row>
    <row r="164" spans="1:4" ht="12.75">
      <c r="A164" s="8" t="s">
        <v>186</v>
      </c>
      <c r="B164" s="9"/>
      <c r="C164" s="10">
        <v>26.9</v>
      </c>
      <c r="D164" s="10">
        <v>26.9</v>
      </c>
    </row>
    <row r="165" spans="1:4" ht="12.75">
      <c r="A165" s="5" t="s">
        <v>187</v>
      </c>
      <c r="B165" s="9"/>
      <c r="C165" s="9">
        <f>152.4-15.1-100-29.8</f>
        <v>7.500000000000011</v>
      </c>
      <c r="D165" s="9">
        <f>152.4-15.1-100-29.8</f>
        <v>7.500000000000011</v>
      </c>
    </row>
    <row r="166" spans="1:4" ht="12.75">
      <c r="A166" s="5" t="s">
        <v>188</v>
      </c>
      <c r="B166" s="6" t="s">
        <v>189</v>
      </c>
      <c r="C166">
        <f>88+88.1+88.8+90</f>
        <v>354.9</v>
      </c>
      <c r="D166">
        <f>88+88.1+88.8+90</f>
        <v>354.9</v>
      </c>
    </row>
    <row r="167" spans="1:4" ht="12.75">
      <c r="A167" s="8" t="s">
        <v>190</v>
      </c>
      <c r="B167" s="9"/>
      <c r="C167" s="9">
        <v>140.4</v>
      </c>
      <c r="D167" s="10">
        <v>140.4</v>
      </c>
    </row>
    <row r="168" spans="1:4" ht="12.75">
      <c r="A168" s="8" t="s">
        <v>191</v>
      </c>
      <c r="B168" s="9"/>
      <c r="C168" s="9">
        <v>115.9</v>
      </c>
      <c r="D168" s="10">
        <v>115.9</v>
      </c>
    </row>
    <row r="169" spans="1:4" ht="12.75">
      <c r="A169" s="9">
        <v>1</v>
      </c>
      <c r="B169" s="6">
        <v>1</v>
      </c>
      <c r="C169" s="9">
        <v>1</v>
      </c>
      <c r="D169" s="9">
        <v>1</v>
      </c>
    </row>
    <row r="170" spans="1:4" ht="12.75">
      <c r="A170" t="s">
        <v>192</v>
      </c>
      <c r="B170">
        <v>5</v>
      </c>
      <c r="C170">
        <v>27</v>
      </c>
      <c r="D170">
        <v>27</v>
      </c>
    </row>
    <row r="171" spans="1:4" ht="12.75">
      <c r="A171" s="9" t="s">
        <v>193</v>
      </c>
      <c r="B171" s="6">
        <f>11-1-1-1</f>
        <v>8</v>
      </c>
      <c r="C171">
        <f>196.3-17.5-18-18</f>
        <v>142.8</v>
      </c>
      <c r="D171">
        <f>196.3-17.5-18-18</f>
        <v>142.8</v>
      </c>
    </row>
    <row r="172" spans="1:4" ht="12.75">
      <c r="A172" s="5" t="s">
        <v>194</v>
      </c>
      <c r="B172" s="6">
        <f>22-7</f>
        <v>15</v>
      </c>
      <c r="C172" s="26">
        <f>15.3+15.44+15.46+15.64+15.5+14.98+14.84+15.14+15.18+15.24+15.02+15+15.04+14.94+15.16</f>
        <v>227.88000000000002</v>
      </c>
      <c r="D172" s="26">
        <f>334.2-14.96-15.3-15.2-15.14-15.14-15.28-15.3</f>
        <v>227.88000000000002</v>
      </c>
    </row>
    <row r="173" spans="1:4" ht="12.75">
      <c r="A173" s="5" t="s">
        <v>194</v>
      </c>
      <c r="B173" s="6">
        <v>4</v>
      </c>
      <c r="C173">
        <f>15.34+15.44+15.3+15.15</f>
        <v>61.23</v>
      </c>
      <c r="D173">
        <f>76.63-15.4</f>
        <v>61.23</v>
      </c>
    </row>
    <row r="174" spans="1:4" ht="12.75">
      <c r="A174" s="5" t="s">
        <v>195</v>
      </c>
      <c r="B174" s="6">
        <v>2</v>
      </c>
      <c r="C174" s="26">
        <f>15.74+15.78</f>
        <v>31.52</v>
      </c>
      <c r="D174" s="26">
        <v>31.52</v>
      </c>
    </row>
    <row r="175" spans="1:4" ht="12.75">
      <c r="A175" s="5" t="s">
        <v>195</v>
      </c>
      <c r="B175" s="6">
        <v>19</v>
      </c>
      <c r="C175">
        <f>15.7+15.66+15.6+15.96+16.16+16.16+15.94+16.1+15.86+15.86+16.1+16.44+15.96+16.42+16.16+16.1+15.82+15.9+16.34</f>
        <v>304.23999999999995</v>
      </c>
      <c r="D175">
        <v>304.24</v>
      </c>
    </row>
    <row r="176" spans="1:4" ht="12.75">
      <c r="A176" s="19" t="s">
        <v>196</v>
      </c>
      <c r="B176" s="55">
        <f>19-2-11-2-1</f>
        <v>3</v>
      </c>
      <c r="C176" s="15">
        <f>D176/2</f>
        <v>39.75000000000003</v>
      </c>
      <c r="D176" s="56">
        <f>506-27.4-27-26.9-27.4-27.4-51.2-54-27.3-25.8-25.8-26-27.4-25.9-27</f>
        <v>79.50000000000006</v>
      </c>
    </row>
    <row r="177" spans="1:4" ht="12.75">
      <c r="A177" s="25" t="s">
        <v>197</v>
      </c>
      <c r="B177">
        <v>3</v>
      </c>
      <c r="C177" s="31">
        <f>105.8-25.9</f>
        <v>79.9</v>
      </c>
      <c r="D177" s="31">
        <f>105.8-25.9</f>
        <v>79.9</v>
      </c>
    </row>
    <row r="178" spans="1:4" ht="12.75">
      <c r="A178" s="25" t="s">
        <v>198</v>
      </c>
      <c r="B178">
        <v>5</v>
      </c>
      <c r="C178" s="31">
        <f>52.6+53+52.8+52.7+51</f>
        <v>262.09999999999997</v>
      </c>
      <c r="D178" s="31">
        <f>315.4-53.3</f>
        <v>262.09999999999997</v>
      </c>
    </row>
    <row r="179" spans="1:4" ht="12.75">
      <c r="A179" s="8" t="s">
        <v>199</v>
      </c>
      <c r="B179" s="9"/>
      <c r="C179" s="9">
        <v>43.2</v>
      </c>
      <c r="D179" s="10">
        <v>43.2</v>
      </c>
    </row>
    <row r="180" spans="1:4" ht="12.75">
      <c r="A180" t="s">
        <v>200</v>
      </c>
      <c r="B180">
        <v>3</v>
      </c>
      <c r="C180">
        <v>165.2</v>
      </c>
      <c r="D180">
        <v>165.2</v>
      </c>
    </row>
    <row r="181" spans="1:4" ht="12.75">
      <c r="A181" s="8" t="s">
        <v>201</v>
      </c>
      <c r="B181" s="9">
        <v>3</v>
      </c>
      <c r="C181" s="57">
        <f>71.9+71.9+72.2</f>
        <v>216</v>
      </c>
      <c r="D181" s="57">
        <v>216</v>
      </c>
    </row>
    <row r="182" spans="1:4" ht="12.75">
      <c r="A182" s="8" t="s">
        <v>202</v>
      </c>
      <c r="B182" s="9">
        <v>1</v>
      </c>
      <c r="C182" s="57">
        <v>57.1</v>
      </c>
      <c r="D182" s="57">
        <v>57.1</v>
      </c>
    </row>
    <row r="183" spans="1:4" ht="12.75">
      <c r="A183" t="s">
        <v>203</v>
      </c>
      <c r="B183"/>
      <c r="C183">
        <v>360</v>
      </c>
      <c r="D183">
        <v>360</v>
      </c>
    </row>
    <row r="184" spans="1:4" ht="12.75">
      <c r="A184" s="25" t="s">
        <v>204</v>
      </c>
      <c r="B184"/>
      <c r="C184">
        <v>285</v>
      </c>
      <c r="D184">
        <v>285</v>
      </c>
    </row>
    <row r="185" spans="1:4" ht="12.75">
      <c r="A185" t="s">
        <v>205</v>
      </c>
      <c r="B185"/>
      <c r="C185">
        <v>79.9</v>
      </c>
      <c r="D185">
        <v>79.9</v>
      </c>
    </row>
    <row r="186" spans="1:4" ht="12.75">
      <c r="A186" t="s">
        <v>206</v>
      </c>
      <c r="B186"/>
      <c r="C186">
        <v>145.6</v>
      </c>
      <c r="D186">
        <v>145.6</v>
      </c>
    </row>
    <row r="187" spans="1:4" ht="12.75">
      <c r="A187" s="1">
        <v>1</v>
      </c>
      <c r="B187" s="2"/>
      <c r="C187" s="4"/>
      <c r="D187" s="4"/>
    </row>
    <row r="188" spans="1:4" ht="12.75">
      <c r="A188" s="9" t="s">
        <v>207</v>
      </c>
      <c r="C188">
        <f>290.6-33.1-31.9</f>
        <v>225.6</v>
      </c>
      <c r="D188">
        <f>290.6-65</f>
        <v>225.60000000000002</v>
      </c>
    </row>
    <row r="189" spans="1:4" ht="12.75">
      <c r="A189" s="5" t="s">
        <v>208</v>
      </c>
      <c r="B189" s="6">
        <v>2</v>
      </c>
      <c r="C189">
        <v>59.4</v>
      </c>
      <c r="D189">
        <v>59.4</v>
      </c>
    </row>
    <row r="190" spans="1:4" ht="12.75">
      <c r="A190" s="25" t="s">
        <v>209</v>
      </c>
      <c r="B190"/>
      <c r="C190" s="31">
        <v>139.5</v>
      </c>
      <c r="D190" s="31">
        <v>139.5</v>
      </c>
    </row>
    <row r="191" spans="1:4" ht="12.75">
      <c r="A191" s="8" t="s">
        <v>210</v>
      </c>
      <c r="B191" s="9"/>
      <c r="C191" s="10">
        <v>141.7</v>
      </c>
      <c r="D191" s="10">
        <v>141.7</v>
      </c>
    </row>
    <row r="192" spans="1:4" ht="12.75">
      <c r="A192" s="1">
        <v>1</v>
      </c>
      <c r="B192" s="58"/>
      <c r="C192" s="4"/>
      <c r="D192" s="4"/>
    </row>
    <row r="193" spans="1:4" ht="12.75">
      <c r="A193" s="8" t="s">
        <v>211</v>
      </c>
      <c r="B193" s="9" t="s">
        <v>212</v>
      </c>
      <c r="C193" s="10">
        <f>49.7-2.2-10-1.1-1.2-20</f>
        <v>15.199999999999996</v>
      </c>
      <c r="D193" s="10">
        <f>49.7-2.2-10-1.1-1.2-20</f>
        <v>15.199999999999996</v>
      </c>
    </row>
    <row r="194" spans="1:4" ht="12.75">
      <c r="A194" s="8" t="s">
        <v>213</v>
      </c>
      <c r="B194" s="9" t="s">
        <v>214</v>
      </c>
      <c r="C194" s="10">
        <f>57.6-10-10-10.2</f>
        <v>27.400000000000002</v>
      </c>
      <c r="D194" s="10">
        <f>57.6-10-10-10.2</f>
        <v>27.400000000000002</v>
      </c>
    </row>
    <row r="195" spans="1:4" ht="12.75">
      <c r="A195" s="25" t="s">
        <v>213</v>
      </c>
      <c r="B195">
        <v>1000</v>
      </c>
      <c r="C195">
        <f>4.64-3</f>
        <v>1.6399999999999997</v>
      </c>
      <c r="D195">
        <f>4.64-3</f>
        <v>1.6399999999999997</v>
      </c>
    </row>
    <row r="196" spans="1:4" ht="12.75">
      <c r="A196" s="9" t="s">
        <v>213</v>
      </c>
      <c r="B196" s="59" t="s">
        <v>215</v>
      </c>
      <c r="C196">
        <f>13.2+3.8+1.7</f>
        <v>18.7</v>
      </c>
      <c r="D196">
        <v>30</v>
      </c>
    </row>
    <row r="197" spans="1:4" ht="12.75">
      <c r="A197" s="5" t="s">
        <v>213</v>
      </c>
      <c r="B197" s="6" t="s">
        <v>216</v>
      </c>
      <c r="C197">
        <f>6.1-2.6</f>
        <v>3.4999999999999996</v>
      </c>
      <c r="D197">
        <f>6.1-2.6</f>
        <v>3.4999999999999996</v>
      </c>
    </row>
    <row r="198" spans="1:4" ht="12.75">
      <c r="A198" s="26" t="s">
        <v>213</v>
      </c>
      <c r="B198">
        <v>3000</v>
      </c>
      <c r="C198">
        <v>22.38</v>
      </c>
      <c r="D198">
        <v>22.38</v>
      </c>
    </row>
    <row r="199" spans="1:4" ht="12.75">
      <c r="A199" s="26" t="s">
        <v>217</v>
      </c>
      <c r="B199">
        <v>3000</v>
      </c>
      <c r="C199">
        <v>27.37</v>
      </c>
      <c r="D199">
        <v>27.37</v>
      </c>
    </row>
    <row r="200" spans="1:4" ht="12.75">
      <c r="A200" s="25" t="s">
        <v>217</v>
      </c>
      <c r="B200" t="s">
        <v>218</v>
      </c>
      <c r="C200">
        <v>7.8</v>
      </c>
      <c r="D200">
        <v>7.8</v>
      </c>
    </row>
    <row r="201" spans="1:4" ht="12.75">
      <c r="A201" t="s">
        <v>219</v>
      </c>
      <c r="B201"/>
      <c r="C201">
        <f>130-10</f>
        <v>120</v>
      </c>
      <c r="D201">
        <f>130-10</f>
        <v>120</v>
      </c>
    </row>
    <row r="202" spans="1:4" ht="12.75">
      <c r="A202" s="26" t="s">
        <v>219</v>
      </c>
      <c r="B202">
        <v>3000</v>
      </c>
      <c r="C202">
        <v>124.8</v>
      </c>
      <c r="D202">
        <v>124.8</v>
      </c>
    </row>
    <row r="203" spans="1:4" ht="12.75">
      <c r="A203" t="s">
        <v>220</v>
      </c>
      <c r="B203" t="s">
        <v>221</v>
      </c>
      <c r="C203">
        <v>73.3</v>
      </c>
      <c r="D203">
        <v>73.3</v>
      </c>
    </row>
    <row r="204" spans="1:4" ht="12.75">
      <c r="A204" s="1" t="s">
        <v>222</v>
      </c>
      <c r="C204" s="3">
        <v>1</v>
      </c>
      <c r="D204" s="3">
        <v>1</v>
      </c>
    </row>
    <row r="205" spans="1:4" ht="12.75">
      <c r="A205" s="60" t="s">
        <v>223</v>
      </c>
      <c r="B205" s="61" t="s">
        <v>189</v>
      </c>
      <c r="C205" s="62">
        <v>3</v>
      </c>
      <c r="D205" s="62">
        <v>3</v>
      </c>
    </row>
    <row r="206" spans="1:4" ht="12.75">
      <c r="A206" s="60" t="s">
        <v>223</v>
      </c>
      <c r="B206" s="61"/>
      <c r="C206" s="63">
        <v>1.85</v>
      </c>
      <c r="D206" s="63">
        <v>1.85</v>
      </c>
    </row>
    <row r="207" spans="1:4" ht="12.75">
      <c r="A207" s="5" t="s">
        <v>224</v>
      </c>
      <c r="B207"/>
      <c r="C207">
        <f>7.78+10.52+15.43+13.18+13+16.02</f>
        <v>75.93</v>
      </c>
      <c r="D207" s="9">
        <f>141.1-21.23-15.15-18.7-11.1</f>
        <v>74.91999999999999</v>
      </c>
    </row>
    <row r="208" spans="1:4" ht="12.75">
      <c r="A208" s="25" t="s">
        <v>224</v>
      </c>
      <c r="B208"/>
      <c r="C208">
        <f>232.4-40</f>
        <v>192.4</v>
      </c>
      <c r="D208">
        <f>232.4-40</f>
        <v>192.4</v>
      </c>
    </row>
    <row r="209" spans="1:4" ht="12.75">
      <c r="A209" s="25" t="s">
        <v>225</v>
      </c>
      <c r="B209" t="s">
        <v>226</v>
      </c>
      <c r="C209">
        <v>30.75</v>
      </c>
      <c r="D209">
        <v>30.75</v>
      </c>
    </row>
    <row r="210" spans="1:4" ht="12.75">
      <c r="A210" t="s">
        <v>227</v>
      </c>
      <c r="B210"/>
      <c r="C210">
        <v>2.6</v>
      </c>
      <c r="D210">
        <v>2.6</v>
      </c>
    </row>
    <row r="211" spans="1:4" ht="12.75">
      <c r="A211" s="33" t="s">
        <v>228</v>
      </c>
      <c r="B211" s="64"/>
      <c r="C211" s="65">
        <f>D211/2</f>
        <v>3.55</v>
      </c>
      <c r="D211" s="65">
        <f>11.2-4.1</f>
        <v>7.1</v>
      </c>
    </row>
    <row r="212" spans="1:4" ht="12.75">
      <c r="A212" s="1" t="s">
        <v>229</v>
      </c>
      <c r="C212">
        <v>1.85</v>
      </c>
      <c r="D212">
        <v>1.85</v>
      </c>
    </row>
    <row r="213" spans="1:4" ht="12.75">
      <c r="A213" s="54" t="s">
        <v>228</v>
      </c>
      <c r="B213" t="s">
        <v>230</v>
      </c>
      <c r="C213">
        <v>5.2</v>
      </c>
      <c r="D213">
        <v>5.2</v>
      </c>
    </row>
    <row r="214" spans="1:4" ht="12.75">
      <c r="A214" s="26" t="s">
        <v>228</v>
      </c>
      <c r="B214">
        <v>3000</v>
      </c>
      <c r="C214">
        <f>19.1-7.22</f>
        <v>11.880000000000003</v>
      </c>
      <c r="D214">
        <f>19.1-7.22</f>
        <v>11.880000000000003</v>
      </c>
    </row>
    <row r="215" spans="1:4" ht="12.75">
      <c r="A215" s="26" t="s">
        <v>231</v>
      </c>
      <c r="B215">
        <v>4</v>
      </c>
      <c r="C215">
        <v>10</v>
      </c>
      <c r="D215">
        <v>10</v>
      </c>
    </row>
    <row r="216" spans="1:4" ht="12.75">
      <c r="A216" s="66" t="s">
        <v>232</v>
      </c>
      <c r="B216" s="20"/>
      <c r="C216" s="66">
        <f>D216/2</f>
        <v>5.849999999999999</v>
      </c>
      <c r="D216" s="66">
        <f>79.8-35-10-13.7-9.4</f>
        <v>11.699999999999998</v>
      </c>
    </row>
    <row r="217" spans="1:4" ht="12.75">
      <c r="A217" t="s">
        <v>233</v>
      </c>
      <c r="B217" t="s">
        <v>234</v>
      </c>
      <c r="C217">
        <v>39.5</v>
      </c>
      <c r="D217">
        <v>39.5</v>
      </c>
    </row>
    <row r="218" spans="1:4" ht="12.75">
      <c r="A218" s="8" t="s">
        <v>235</v>
      </c>
      <c r="B218" s="9" t="s">
        <v>212</v>
      </c>
      <c r="C218" s="10">
        <f>35.3-9.7-8</f>
        <v>17.599999999999998</v>
      </c>
      <c r="D218" s="10">
        <f>35.3-9.7-8</f>
        <v>17.599999999999998</v>
      </c>
    </row>
    <row r="219" spans="1:4" ht="12.75">
      <c r="A219" t="s">
        <v>236</v>
      </c>
      <c r="B219" s="9" t="s">
        <v>237</v>
      </c>
      <c r="C219">
        <f>16.7-12.3</f>
        <v>4.399999999999999</v>
      </c>
      <c r="D219">
        <v>8.2</v>
      </c>
    </row>
    <row r="220" spans="1:4" ht="12.75">
      <c r="A220" t="s">
        <v>238</v>
      </c>
      <c r="B220" t="s">
        <v>239</v>
      </c>
      <c r="C220">
        <v>20.8</v>
      </c>
      <c r="D220">
        <v>20.8</v>
      </c>
    </row>
    <row r="221" spans="1:4" ht="12.75">
      <c r="A221" s="9" t="s">
        <v>240</v>
      </c>
      <c r="B221" s="6" t="s">
        <v>241</v>
      </c>
      <c r="C221">
        <v>8.8</v>
      </c>
      <c r="D221">
        <f>63.54-10.02-53.52</f>
        <v>0</v>
      </c>
    </row>
    <row r="222" spans="1:4" ht="12.75">
      <c r="A222" s="9" t="s">
        <v>240</v>
      </c>
      <c r="B222" s="6" t="s">
        <v>242</v>
      </c>
      <c r="C222">
        <v>3.22</v>
      </c>
      <c r="D222">
        <v>3.22</v>
      </c>
    </row>
    <row r="223" spans="1:4" ht="12.75">
      <c r="A223" s="5" t="s">
        <v>240</v>
      </c>
      <c r="B223" s="6" t="s">
        <v>243</v>
      </c>
      <c r="C223">
        <f>107.14-94</f>
        <v>13.14</v>
      </c>
      <c r="D223">
        <f>107.14-94</f>
        <v>13.14</v>
      </c>
    </row>
    <row r="224" spans="1:4" ht="12.75">
      <c r="A224" s="5" t="s">
        <v>240</v>
      </c>
      <c r="B224" s="6" t="s">
        <v>103</v>
      </c>
      <c r="C224">
        <v>199.91</v>
      </c>
      <c r="D224">
        <v>199.91</v>
      </c>
    </row>
    <row r="225" spans="1:4" ht="12.75">
      <c r="A225" s="8" t="s">
        <v>244</v>
      </c>
      <c r="B225" s="9"/>
      <c r="C225" s="10">
        <f>88-18.5-9</f>
        <v>60.5</v>
      </c>
      <c r="D225" s="10">
        <f>88-18.5-9</f>
        <v>60.5</v>
      </c>
    </row>
    <row r="226" spans="1:4" ht="12.75">
      <c r="A226" s="8" t="s">
        <v>245</v>
      </c>
      <c r="B226" s="9"/>
      <c r="C226" s="10">
        <f>49-9-20</f>
        <v>20</v>
      </c>
      <c r="D226" s="10">
        <f>49-9-20</f>
        <v>20</v>
      </c>
    </row>
    <row r="227" spans="1:4" ht="12.75">
      <c r="A227" s="26" t="s">
        <v>246</v>
      </c>
      <c r="B227"/>
      <c r="C227">
        <v>29.56</v>
      </c>
      <c r="D227">
        <v>29.56</v>
      </c>
    </row>
    <row r="228" spans="1:4" ht="12.75">
      <c r="A228" t="s">
        <v>244</v>
      </c>
      <c r="B228"/>
      <c r="C228">
        <v>19</v>
      </c>
      <c r="D228">
        <v>19</v>
      </c>
    </row>
    <row r="229" spans="1:4" ht="12.75">
      <c r="A229" s="66" t="s">
        <v>247</v>
      </c>
      <c r="B229" s="20"/>
      <c r="C229" s="66">
        <f>D229/2</f>
        <v>32.45</v>
      </c>
      <c r="D229" s="66">
        <f>187.6-31.2-51.5-40</f>
        <v>64.9</v>
      </c>
    </row>
    <row r="230" spans="1:4" ht="12.75">
      <c r="A230" s="47" t="s">
        <v>248</v>
      </c>
      <c r="B230" s="67" t="s">
        <v>249</v>
      </c>
      <c r="C230" s="50">
        <v>16.36</v>
      </c>
      <c r="D230" s="50">
        <v>16.36</v>
      </c>
    </row>
    <row r="231" spans="1:4" ht="12.75">
      <c r="A231" s="47" t="s">
        <v>250</v>
      </c>
      <c r="B231" s="45" t="s">
        <v>251</v>
      </c>
      <c r="C231" s="44">
        <f>13.4+13.5+12.73+11.86+12.1+14.54+13.02+12.6+15.2+(16-5.7)+11.73+9.6</f>
        <v>150.57999999999998</v>
      </c>
      <c r="D231" s="44">
        <f>200.1-15.5-15.56-5.7-12.75</f>
        <v>150.59</v>
      </c>
    </row>
    <row r="232" spans="1:4" ht="12.75">
      <c r="A232" s="47" t="s">
        <v>252</v>
      </c>
      <c r="B232" s="45" t="s">
        <v>253</v>
      </c>
      <c r="C232" s="50">
        <f>16.5+89.2+94.35-28.8</f>
        <v>171.25</v>
      </c>
      <c r="D232" s="50">
        <f>200.05-28.8</f>
        <v>171.25</v>
      </c>
    </row>
    <row r="233" spans="1:4" ht="12.75">
      <c r="A233" s="68" t="s">
        <v>254</v>
      </c>
      <c r="B233" s="67"/>
      <c r="C233" s="69"/>
      <c r="D233" s="69"/>
    </row>
    <row r="234" spans="1:4" ht="12.75">
      <c r="A234" s="9" t="s">
        <v>255</v>
      </c>
      <c r="B234" s="6">
        <v>259.261</v>
      </c>
      <c r="C234">
        <f>18.27+(18.54-12.4)-18.4</f>
        <v>6.009999999999998</v>
      </c>
      <c r="D234">
        <f>18.27+(18.54-12.4)-18.4</f>
        <v>6.009999999999998</v>
      </c>
    </row>
    <row r="235" spans="1:4" ht="12.75">
      <c r="A235" s="25" t="s">
        <v>255</v>
      </c>
      <c r="B235"/>
      <c r="C235" s="31">
        <f>19.92</f>
        <v>19.92</v>
      </c>
      <c r="D235" s="31">
        <f>80.62-20.7-19.8-20.2</f>
        <v>19.920000000000005</v>
      </c>
    </row>
    <row r="236" spans="1:4" ht="12.75">
      <c r="A236" t="s">
        <v>256</v>
      </c>
      <c r="B236" t="s">
        <v>257</v>
      </c>
      <c r="C236">
        <v>16.2</v>
      </c>
      <c r="D236">
        <v>16.2</v>
      </c>
    </row>
    <row r="237" spans="1:4" ht="12.75">
      <c r="A237" t="s">
        <v>258</v>
      </c>
      <c r="B237">
        <v>5</v>
      </c>
      <c r="C237">
        <v>23</v>
      </c>
      <c r="D237">
        <v>23</v>
      </c>
    </row>
    <row r="238" spans="1:4" ht="12.75">
      <c r="A238" s="13" t="s">
        <v>259</v>
      </c>
      <c r="B238" s="14" t="s">
        <v>260</v>
      </c>
      <c r="C238" s="15">
        <f>D238/2</f>
        <v>5.75</v>
      </c>
      <c r="D238" s="3">
        <v>11.5</v>
      </c>
    </row>
    <row r="239" spans="1:4" ht="12.75">
      <c r="A239" s="13" t="s">
        <v>259</v>
      </c>
      <c r="B239" s="14" t="s">
        <v>261</v>
      </c>
      <c r="C239" s="15">
        <f>D239/2</f>
        <v>4.15</v>
      </c>
      <c r="D239" s="16">
        <v>8.3</v>
      </c>
    </row>
    <row r="240" spans="1:4" ht="12.75">
      <c r="A240" s="47" t="s">
        <v>262</v>
      </c>
      <c r="B240" s="45" t="s">
        <v>263</v>
      </c>
      <c r="C240" s="50">
        <v>9.22</v>
      </c>
      <c r="D240" s="50">
        <v>9.22</v>
      </c>
    </row>
    <row r="241" spans="1:4" ht="12.75">
      <c r="A241" s="47" t="s">
        <v>262</v>
      </c>
      <c r="B241" s="45" t="s">
        <v>264</v>
      </c>
      <c r="C241" s="70">
        <v>12.7</v>
      </c>
      <c r="D241" s="70">
        <v>12.7</v>
      </c>
    </row>
    <row r="242" spans="1:4" ht="12.75">
      <c r="A242" s="47" t="s">
        <v>265</v>
      </c>
      <c r="B242" s="45" t="s">
        <v>266</v>
      </c>
      <c r="C242" s="44">
        <v>5.68</v>
      </c>
      <c r="D242" s="44">
        <v>5.68</v>
      </c>
    </row>
    <row r="243" spans="1:4" ht="12.75">
      <c r="A243" s="71" t="s">
        <v>267</v>
      </c>
      <c r="B243" s="69" t="s">
        <v>164</v>
      </c>
      <c r="C243" s="51">
        <f>8.04</f>
        <v>8.04</v>
      </c>
      <c r="D243" s="51">
        <f>32.44-24.32</f>
        <v>8.119999999999997</v>
      </c>
    </row>
    <row r="244" spans="1:4" ht="12.75">
      <c r="A244" s="49" t="s">
        <v>268</v>
      </c>
      <c r="B244" s="50" t="s">
        <v>269</v>
      </c>
      <c r="C244" s="50">
        <f>171.6-18.4-19.6</f>
        <v>133.6</v>
      </c>
      <c r="D244" s="50">
        <f>171.6-18.4-19.6</f>
        <v>133.6</v>
      </c>
    </row>
    <row r="245" spans="1:4" ht="12.75">
      <c r="A245" s="50" t="s">
        <v>267</v>
      </c>
      <c r="B245" s="50" t="s">
        <v>270</v>
      </c>
      <c r="C245" s="50">
        <f>85-9.8-37.3</f>
        <v>37.900000000000006</v>
      </c>
      <c r="D245" s="50">
        <f>85-9.8-37.3</f>
        <v>37.900000000000006</v>
      </c>
    </row>
    <row r="246" spans="1:4" ht="12.75">
      <c r="A246" s="44" t="s">
        <v>265</v>
      </c>
      <c r="B246" s="50"/>
      <c r="C246" s="50">
        <v>9.2</v>
      </c>
      <c r="D246" s="50">
        <v>9.2</v>
      </c>
    </row>
    <row r="247" spans="1:4" ht="12.75">
      <c r="A247" s="25" t="s">
        <v>271</v>
      </c>
      <c r="B247"/>
      <c r="C247">
        <v>5.82</v>
      </c>
      <c r="D247">
        <v>5.82</v>
      </c>
    </row>
    <row r="248" spans="1:4" ht="12.75">
      <c r="A248" s="13" t="s">
        <v>272</v>
      </c>
      <c r="B248" s="14" t="s">
        <v>273</v>
      </c>
      <c r="C248" s="15">
        <f>D248/2</f>
        <v>5.900000000000002</v>
      </c>
      <c r="D248" s="16">
        <f>34.7+53.3-26.5-8.3-41.4</f>
        <v>11.800000000000004</v>
      </c>
    </row>
    <row r="249" spans="1:4" ht="12.75">
      <c r="A249" t="s">
        <v>274</v>
      </c>
      <c r="B249" s="11" t="s">
        <v>275</v>
      </c>
      <c r="C249" s="72">
        <f>136.6-18.8-63-18.4</f>
        <v>36.4</v>
      </c>
      <c r="D249" s="72">
        <f>136.6-18.8-63-18.4</f>
        <v>36.4</v>
      </c>
    </row>
    <row r="250" spans="1:4" ht="12.75">
      <c r="A250" t="s">
        <v>274</v>
      </c>
      <c r="B250" s="11" t="s">
        <v>276</v>
      </c>
      <c r="C250" s="72">
        <f>105.4-82.8</f>
        <v>22.60000000000001</v>
      </c>
      <c r="D250" s="72">
        <f>105.4-82.8</f>
        <v>22.60000000000001</v>
      </c>
    </row>
    <row r="251" spans="1:4" ht="12.75">
      <c r="A251" s="47" t="s">
        <v>272</v>
      </c>
      <c r="B251" s="45"/>
      <c r="C251" s="70">
        <v>7.3</v>
      </c>
      <c r="D251" s="70">
        <v>7.3</v>
      </c>
    </row>
    <row r="252" spans="1:4" ht="12.75">
      <c r="A252" s="50" t="s">
        <v>277</v>
      </c>
      <c r="B252" s="45"/>
      <c r="C252" s="50">
        <f>20.68+39.28+39.16-20.7</f>
        <v>78.42</v>
      </c>
      <c r="D252" s="50">
        <f>39.28+(39.16-20.7)+20.68</f>
        <v>78.41999999999999</v>
      </c>
    </row>
    <row r="253" spans="1:4" ht="12.75">
      <c r="A253" s="50" t="s">
        <v>278</v>
      </c>
      <c r="B253" s="45" t="s">
        <v>279</v>
      </c>
      <c r="C253" s="50">
        <v>38.12</v>
      </c>
      <c r="D253" s="50">
        <v>38.12</v>
      </c>
    </row>
    <row r="254" spans="1:4" ht="12.75">
      <c r="A254" s="47" t="s">
        <v>280</v>
      </c>
      <c r="B254" s="45" t="s">
        <v>173</v>
      </c>
      <c r="C254" s="44">
        <f>31.2+32.16+30.42+28.05+31.7+30.2+16.52</f>
        <v>200.25</v>
      </c>
      <c r="D254" s="44">
        <v>200.25</v>
      </c>
    </row>
    <row r="255" spans="1:4" ht="12.75">
      <c r="A255" s="44" t="s">
        <v>278</v>
      </c>
      <c r="B255" s="50" t="s">
        <v>281</v>
      </c>
      <c r="C255" s="50">
        <v>27.1</v>
      </c>
      <c r="D255" s="50">
        <v>27.1</v>
      </c>
    </row>
    <row r="256" spans="1:4" ht="12.75">
      <c r="A256" s="44" t="s">
        <v>278</v>
      </c>
      <c r="B256" s="50" t="s">
        <v>281</v>
      </c>
      <c r="C256" s="50">
        <f>12.92+14.24</f>
        <v>27.16</v>
      </c>
      <c r="D256" s="50">
        <v>27.16</v>
      </c>
    </row>
    <row r="257" spans="1:4" ht="12.75">
      <c r="A257" s="73" t="s">
        <v>282</v>
      </c>
      <c r="B257" s="74"/>
      <c r="C257" s="73">
        <f>236.7-114.9-78.7-29.7</f>
        <v>13.39999999999998</v>
      </c>
      <c r="D257" s="73">
        <f>236.7-114.9-78.7-29.7</f>
        <v>13.39999999999998</v>
      </c>
    </row>
    <row r="258" spans="1:4" ht="12.75">
      <c r="A258" s="73" t="s">
        <v>282</v>
      </c>
      <c r="B258" s="74"/>
      <c r="C258" s="73">
        <v>35.5</v>
      </c>
      <c r="D258" s="73">
        <v>35.5</v>
      </c>
    </row>
    <row r="259" spans="1:4" ht="12.75">
      <c r="A259" s="73" t="s">
        <v>282</v>
      </c>
      <c r="B259" s="74"/>
      <c r="C259" s="73">
        <v>111.4</v>
      </c>
      <c r="D259" s="73">
        <v>111.4</v>
      </c>
    </row>
    <row r="260" spans="1:4" ht="12.75">
      <c r="A260" s="73" t="s">
        <v>282</v>
      </c>
      <c r="B260" s="74"/>
      <c r="C260" s="73">
        <v>55.9</v>
      </c>
      <c r="D260" s="73">
        <v>55.9</v>
      </c>
    </row>
    <row r="261" spans="1:4" ht="12.75">
      <c r="A261" s="13" t="s">
        <v>283</v>
      </c>
      <c r="B261" s="14" t="s">
        <v>284</v>
      </c>
      <c r="C261" s="15">
        <f>D261/2</f>
        <v>3.9</v>
      </c>
      <c r="D261" s="16">
        <v>7.8</v>
      </c>
    </row>
    <row r="262" spans="1:4" ht="12.75">
      <c r="A262" s="66" t="s">
        <v>285</v>
      </c>
      <c r="B262" s="20"/>
      <c r="C262" s="66">
        <f>D262/2</f>
        <v>52.519999999999996</v>
      </c>
      <c r="D262" s="66">
        <f>24.24+45.9+34.9</f>
        <v>105.03999999999999</v>
      </c>
    </row>
    <row r="263" spans="1:4" ht="12.75">
      <c r="A263" s="25" t="s">
        <v>286</v>
      </c>
      <c r="B263"/>
      <c r="C263" s="31">
        <v>8.95</v>
      </c>
      <c r="D263" s="31">
        <v>8.95</v>
      </c>
    </row>
    <row r="264" spans="1:4" ht="12.75">
      <c r="A264" s="25" t="s">
        <v>285</v>
      </c>
      <c r="B264" t="s">
        <v>287</v>
      </c>
      <c r="C264">
        <f>40.38+41</f>
        <v>81.38</v>
      </c>
      <c r="D264">
        <v>81.38</v>
      </c>
    </row>
    <row r="265" spans="1:4" ht="12.75">
      <c r="A265" s="35" t="s">
        <v>285</v>
      </c>
      <c r="B265">
        <v>500</v>
      </c>
      <c r="C265">
        <v>6.62</v>
      </c>
      <c r="D265">
        <v>6.62</v>
      </c>
    </row>
    <row r="266" spans="1:4" ht="12.75">
      <c r="A266" s="25" t="s">
        <v>285</v>
      </c>
      <c r="B266" t="s">
        <v>281</v>
      </c>
      <c r="C266">
        <v>32.92</v>
      </c>
      <c r="D266">
        <v>32.92</v>
      </c>
    </row>
    <row r="267" spans="1:4" ht="12.75">
      <c r="A267" s="5" t="s">
        <v>285</v>
      </c>
      <c r="B267" t="s">
        <v>288</v>
      </c>
      <c r="C267">
        <f>12.34</f>
        <v>12.34</v>
      </c>
      <c r="D267">
        <v>12.34</v>
      </c>
    </row>
    <row r="268" spans="1:4" ht="12.75">
      <c r="A268" s="25" t="s">
        <v>285</v>
      </c>
      <c r="B268" t="s">
        <v>281</v>
      </c>
      <c r="C268">
        <v>18.7</v>
      </c>
      <c r="D268">
        <v>18.7</v>
      </c>
    </row>
    <row r="269" spans="1:4" ht="12.75">
      <c r="A269" s="26" t="s">
        <v>286</v>
      </c>
      <c r="B269"/>
      <c r="C269">
        <v>30.4</v>
      </c>
      <c r="D269">
        <v>30.4</v>
      </c>
    </row>
    <row r="270" spans="1:4" ht="12.75">
      <c r="A270" s="26" t="s">
        <v>285</v>
      </c>
      <c r="B270">
        <v>1</v>
      </c>
      <c r="C270">
        <v>9.92</v>
      </c>
      <c r="D270">
        <v>9.92</v>
      </c>
    </row>
    <row r="271" spans="1:4" ht="12.75">
      <c r="A271" s="26" t="s">
        <v>285</v>
      </c>
      <c r="B271" t="s">
        <v>289</v>
      </c>
      <c r="C271">
        <f>35.5+35.44+33</f>
        <v>103.94</v>
      </c>
      <c r="D271">
        <v>100.9</v>
      </c>
    </row>
    <row r="272" spans="1:4" ht="12.75">
      <c r="A272" s="73" t="s">
        <v>290</v>
      </c>
      <c r="B272" s="74" t="s">
        <v>281</v>
      </c>
      <c r="C272" s="75">
        <f>34.64+20.6</f>
        <v>55.24</v>
      </c>
      <c r="D272" s="75">
        <v>55.24</v>
      </c>
    </row>
    <row r="273" spans="1:4" ht="12.75">
      <c r="A273" s="44" t="s">
        <v>291</v>
      </c>
      <c r="B273" s="50"/>
      <c r="C273" s="50">
        <v>42.4</v>
      </c>
      <c r="D273" s="50">
        <v>42.4</v>
      </c>
    </row>
    <row r="274" spans="1:4" ht="12.75">
      <c r="A274" s="44" t="s">
        <v>292</v>
      </c>
      <c r="B274" s="45" t="s">
        <v>293</v>
      </c>
      <c r="C274" s="50">
        <f>26.57</f>
        <v>26.57</v>
      </c>
      <c r="D274" s="50">
        <f>301.8-20.9-26.45-26-21.62-26.3-24.57-25.6-26.12-26.15-25-25.73</f>
        <v>27.36000000000003</v>
      </c>
    </row>
    <row r="275" spans="1:4" ht="12.75">
      <c r="A275" s="76" t="s">
        <v>294</v>
      </c>
      <c r="B275" s="77" t="s">
        <v>164</v>
      </c>
      <c r="C275" s="50">
        <v>18.24</v>
      </c>
      <c r="D275" s="50">
        <v>18.24</v>
      </c>
    </row>
    <row r="276" spans="1:4" ht="12.75">
      <c r="A276" s="49" t="s">
        <v>295</v>
      </c>
      <c r="B276" s="50" t="s">
        <v>281</v>
      </c>
      <c r="C276" s="50">
        <f>32.1+32.74+32.64+32.12+33.66+31.36</f>
        <v>194.62</v>
      </c>
      <c r="D276" s="51">
        <v>194.62</v>
      </c>
    </row>
    <row r="277" spans="1:4" ht="12.75">
      <c r="A277" s="49" t="s">
        <v>295</v>
      </c>
      <c r="B277" s="50"/>
      <c r="C277" s="50">
        <f>40.14</f>
        <v>40.14</v>
      </c>
      <c r="D277" s="50">
        <f>161.1-121</f>
        <v>40.099999999999994</v>
      </c>
    </row>
    <row r="278" spans="1:4" ht="12.75">
      <c r="A278" s="49" t="s">
        <v>292</v>
      </c>
      <c r="B278" s="50" t="s">
        <v>296</v>
      </c>
      <c r="C278" s="50">
        <f>D278/2</f>
        <v>47.93</v>
      </c>
      <c r="D278" s="50">
        <f>29.92+23.24+42.7</f>
        <v>95.86</v>
      </c>
    </row>
    <row r="279" spans="1:4" ht="12.75">
      <c r="A279" s="50" t="s">
        <v>295</v>
      </c>
      <c r="B279" s="50"/>
      <c r="C279" s="50">
        <v>165</v>
      </c>
      <c r="D279" s="50">
        <f>40.7+125</f>
        <v>165.7</v>
      </c>
    </row>
    <row r="280" spans="1:4" ht="12.75">
      <c r="A280" s="44" t="s">
        <v>295</v>
      </c>
      <c r="B280" s="50" t="s">
        <v>281</v>
      </c>
      <c r="C280" s="50">
        <f>31.5+31.4+41.8+37.1</f>
        <v>141.79999999999998</v>
      </c>
      <c r="D280" s="50">
        <v>141.8</v>
      </c>
    </row>
    <row r="281" spans="1:4" ht="12.75">
      <c r="A281" t="s">
        <v>297</v>
      </c>
      <c r="B281" s="6" t="s">
        <v>298</v>
      </c>
      <c r="C281" s="7">
        <f>11.6*2-11.6</f>
        <v>11.6</v>
      </c>
      <c r="D281" s="7">
        <f>11.6*2-11.6</f>
        <v>11.6</v>
      </c>
    </row>
    <row r="282" spans="1:4" ht="12.75">
      <c r="A282" s="25" t="s">
        <v>299</v>
      </c>
      <c r="B282"/>
      <c r="C282"/>
      <c r="D282"/>
    </row>
    <row r="283" spans="1:4" ht="12.75">
      <c r="A283" s="5" t="s">
        <v>299</v>
      </c>
      <c r="B283"/>
      <c r="C283"/>
      <c r="D283" s="9"/>
    </row>
    <row r="284" spans="1:4" ht="12.75">
      <c r="A284" t="s">
        <v>299</v>
      </c>
      <c r="B284"/>
      <c r="C284">
        <f>40+39.8</f>
        <v>79.8</v>
      </c>
      <c r="D284">
        <v>79.8</v>
      </c>
    </row>
    <row r="285" spans="1:4" ht="12.75">
      <c r="A285" s="25" t="s">
        <v>300</v>
      </c>
      <c r="B285"/>
      <c r="C285">
        <v>59.3</v>
      </c>
      <c r="D285">
        <v>59.3</v>
      </c>
    </row>
    <row r="286" spans="1:4" ht="12.75">
      <c r="A286" s="78" t="s">
        <v>301</v>
      </c>
      <c r="B286" s="74" t="s">
        <v>281</v>
      </c>
      <c r="C286" s="73">
        <v>63.8</v>
      </c>
      <c r="D286" s="73">
        <v>63.8</v>
      </c>
    </row>
    <row r="287" spans="1:4" ht="12.75">
      <c r="A287" s="19" t="s">
        <v>302</v>
      </c>
      <c r="B287" s="20"/>
      <c r="C287" s="56">
        <f>D287/2</f>
        <v>24.3</v>
      </c>
      <c r="D287" s="56">
        <f>48.6</f>
        <v>48.6</v>
      </c>
    </row>
    <row r="288" spans="1:4" ht="12.75">
      <c r="A288" s="78" t="s">
        <v>303</v>
      </c>
      <c r="B288" s="74"/>
      <c r="C288" s="73">
        <v>35</v>
      </c>
      <c r="D288" s="73">
        <v>35</v>
      </c>
    </row>
    <row r="289" spans="1:4" ht="12.75">
      <c r="A289" s="5" t="s">
        <v>304</v>
      </c>
      <c r="B289" s="6" t="s">
        <v>305</v>
      </c>
      <c r="C289" s="26">
        <f>65.8</f>
        <v>65.8</v>
      </c>
      <c r="D289" s="26">
        <f>132.3-66.5</f>
        <v>65.80000000000001</v>
      </c>
    </row>
    <row r="290" spans="1:4" ht="12.75">
      <c r="A290" s="25" t="s">
        <v>304</v>
      </c>
      <c r="B290"/>
      <c r="C290">
        <v>73.2</v>
      </c>
      <c r="D290">
        <v>73.2</v>
      </c>
    </row>
    <row r="291" spans="1:4" ht="12.75">
      <c r="A291" s="73" t="s">
        <v>306</v>
      </c>
      <c r="B291" s="74" t="s">
        <v>307</v>
      </c>
      <c r="C291" s="73">
        <v>64.7</v>
      </c>
      <c r="D291" s="73">
        <v>64.7</v>
      </c>
    </row>
    <row r="292" spans="1:4" ht="12.75">
      <c r="A292" s="73" t="s">
        <v>308</v>
      </c>
      <c r="B292" s="74"/>
      <c r="C292" s="73">
        <v>89</v>
      </c>
      <c r="D292" s="73">
        <v>89</v>
      </c>
    </row>
    <row r="293" spans="1:4" ht="12.75">
      <c r="A293" t="s">
        <v>309</v>
      </c>
      <c r="B293">
        <v>490</v>
      </c>
      <c r="C293">
        <v>30.4</v>
      </c>
      <c r="D293">
        <v>30.4</v>
      </c>
    </row>
    <row r="294" spans="1:4" ht="12.75">
      <c r="A294" s="26" t="s">
        <v>310</v>
      </c>
      <c r="B294"/>
      <c r="C294">
        <v>84.6</v>
      </c>
      <c r="D294">
        <v>84.6</v>
      </c>
    </row>
    <row r="295" spans="1:4" ht="12.75">
      <c r="A295" s="49" t="s">
        <v>311</v>
      </c>
      <c r="B295" s="50"/>
      <c r="C295" s="79">
        <f>107.5+107.5</f>
        <v>215</v>
      </c>
      <c r="D295" s="79">
        <f>429-95.8-118.3</f>
        <v>214.89999999999998</v>
      </c>
    </row>
    <row r="296" spans="1:4" ht="12.75">
      <c r="A296" s="49" t="s">
        <v>312</v>
      </c>
      <c r="B296" s="50" t="s">
        <v>313</v>
      </c>
      <c r="C296" s="50">
        <f>82.4+87.75+88.75</f>
        <v>258.9</v>
      </c>
      <c r="D296" s="51">
        <v>258.9</v>
      </c>
    </row>
    <row r="297" spans="1:4" ht="12.75">
      <c r="A297" s="49" t="s">
        <v>311</v>
      </c>
      <c r="B297" s="45"/>
      <c r="C297" s="50">
        <f>109.8+171</f>
        <v>280.8</v>
      </c>
      <c r="D297" s="50">
        <f>320-40.2</f>
        <v>279.8</v>
      </c>
    </row>
    <row r="298" spans="1:4" ht="12.75">
      <c r="A298" s="25" t="s">
        <v>314</v>
      </c>
      <c r="B298" t="s">
        <v>315</v>
      </c>
      <c r="C298">
        <f>64.7+65.7</f>
        <v>130.4</v>
      </c>
      <c r="D298">
        <v>130.4</v>
      </c>
    </row>
    <row r="299" spans="1:4" ht="12.75">
      <c r="A299" s="25" t="s">
        <v>316</v>
      </c>
      <c r="B299"/>
      <c r="C299">
        <f>400-114.7-33.6-34.7</f>
        <v>217</v>
      </c>
      <c r="D299">
        <f>400-114.7-33.6-34.7</f>
        <v>217</v>
      </c>
    </row>
    <row r="300" spans="1:4" ht="12.75">
      <c r="A300" t="s">
        <v>316</v>
      </c>
      <c r="B300" t="s">
        <v>317</v>
      </c>
      <c r="C300">
        <v>253</v>
      </c>
      <c r="D300">
        <v>253</v>
      </c>
    </row>
    <row r="301" spans="1:4" ht="12.75">
      <c r="A301" s="25" t="s">
        <v>318</v>
      </c>
      <c r="B301"/>
      <c r="C301">
        <f>93.4+91</f>
        <v>184.4</v>
      </c>
      <c r="D301">
        <f>276.5-92.1</f>
        <v>184.4</v>
      </c>
    </row>
    <row r="302" spans="1:4" ht="12.75">
      <c r="A302" s="13" t="s">
        <v>319</v>
      </c>
      <c r="B302" s="14" t="s">
        <v>320</v>
      </c>
      <c r="C302" s="15">
        <f>D302/2</f>
        <v>229</v>
      </c>
      <c r="D302" s="16">
        <f>542-84</f>
        <v>458</v>
      </c>
    </row>
    <row r="303" spans="1:4" ht="12.75">
      <c r="A303" s="8" t="s">
        <v>321</v>
      </c>
      <c r="B303" s="9" t="s">
        <v>322</v>
      </c>
      <c r="C303" s="57">
        <f>691-184-55-56-35.8-103.5</f>
        <v>256.7</v>
      </c>
      <c r="D303" s="57">
        <f>173.7+(186.5-103.5)</f>
        <v>256.7</v>
      </c>
    </row>
    <row r="304" spans="1:4" ht="12.75">
      <c r="A304" s="25" t="s">
        <v>321</v>
      </c>
      <c r="B304" t="s">
        <v>323</v>
      </c>
      <c r="C304">
        <v>351</v>
      </c>
      <c r="D304">
        <v>351</v>
      </c>
    </row>
    <row r="305" spans="1:4" ht="12.75">
      <c r="A305" s="8" t="s">
        <v>324</v>
      </c>
      <c r="B305" s="9" t="s">
        <v>325</v>
      </c>
      <c r="C305" s="9">
        <v>222.2</v>
      </c>
      <c r="D305" s="10">
        <v>222.2</v>
      </c>
    </row>
    <row r="306" spans="1:4" ht="12.75">
      <c r="A306" s="13" t="s">
        <v>326</v>
      </c>
      <c r="B306" s="14"/>
      <c r="C306" s="15">
        <f>D306/2</f>
        <v>10.5</v>
      </c>
      <c r="D306" s="16">
        <v>21</v>
      </c>
    </row>
    <row r="307" spans="1:4" ht="12.75">
      <c r="A307" s="13" t="s">
        <v>327</v>
      </c>
      <c r="B307" s="14"/>
      <c r="C307" s="15">
        <f>D307/2</f>
        <v>25.65</v>
      </c>
      <c r="D307" s="16">
        <v>51.3</v>
      </c>
    </row>
    <row r="308" spans="1:4" ht="12.75">
      <c r="A308" s="66">
        <v>1</v>
      </c>
      <c r="B308" s="20"/>
      <c r="C308" s="21"/>
      <c r="D308" s="21"/>
    </row>
    <row r="309" spans="1:4" ht="12.75">
      <c r="A309" s="1" t="s">
        <v>328</v>
      </c>
      <c r="B309" s="2"/>
      <c r="C309" s="3">
        <v>1</v>
      </c>
      <c r="D309" s="3">
        <v>1</v>
      </c>
    </row>
    <row r="310" spans="1:4" ht="12.75">
      <c r="A310" s="1" t="s">
        <v>328</v>
      </c>
      <c r="B310" s="2"/>
      <c r="C310" s="3">
        <v>2</v>
      </c>
      <c r="D310" s="3">
        <v>2</v>
      </c>
    </row>
    <row r="311" spans="1:4" ht="12.75">
      <c r="A311" s="5" t="s">
        <v>329</v>
      </c>
      <c r="C311">
        <f>11.9-10.5</f>
        <v>1.4000000000000004</v>
      </c>
      <c r="D311">
        <f>11.9-10.5</f>
        <v>1.4000000000000004</v>
      </c>
    </row>
    <row r="312" spans="1:4" ht="12.75">
      <c r="A312" s="5" t="s">
        <v>329</v>
      </c>
      <c r="B312" s="6" t="s">
        <v>330</v>
      </c>
      <c r="C312">
        <v>2.6</v>
      </c>
      <c r="D312">
        <v>2.6</v>
      </c>
    </row>
    <row r="313" spans="1:4" ht="12.75">
      <c r="A313" s="1" t="s">
        <v>331</v>
      </c>
      <c r="B313">
        <v>2</v>
      </c>
      <c r="C313" s="80">
        <v>2.5</v>
      </c>
      <c r="D313" s="80">
        <v>2.5</v>
      </c>
    </row>
    <row r="314" spans="1:4" ht="12.75">
      <c r="A314" s="26" t="s">
        <v>332</v>
      </c>
      <c r="B314"/>
      <c r="C314">
        <v>101</v>
      </c>
      <c r="D314">
        <v>101</v>
      </c>
    </row>
    <row r="315" spans="1:4" ht="12.75">
      <c r="A315" s="5" t="s">
        <v>333</v>
      </c>
      <c r="B315" s="6">
        <v>3000</v>
      </c>
      <c r="C315">
        <f>116.2-25.1-3.1-10.5-14.3-8.8</f>
        <v>54.400000000000006</v>
      </c>
      <c r="D315">
        <f>116.2-25.1-3.1-10.5-14.3-8.8</f>
        <v>54.400000000000006</v>
      </c>
    </row>
    <row r="316" spans="1:4" ht="12.75">
      <c r="A316" s="5" t="s">
        <v>333</v>
      </c>
      <c r="B316" s="6" t="s">
        <v>243</v>
      </c>
      <c r="C316">
        <f>13.3-1.6</f>
        <v>11.700000000000001</v>
      </c>
      <c r="D316">
        <f>13.3-1.6</f>
        <v>11.700000000000001</v>
      </c>
    </row>
    <row r="317" spans="1:4" ht="12.75">
      <c r="A317" s="5" t="s">
        <v>334</v>
      </c>
      <c r="B317"/>
      <c r="C317">
        <v>105.3</v>
      </c>
      <c r="D317" s="9">
        <v>105.3</v>
      </c>
    </row>
    <row r="318" spans="1:4" ht="12.75">
      <c r="A318" s="25" t="s">
        <v>334</v>
      </c>
      <c r="B318"/>
      <c r="C318">
        <v>3.1</v>
      </c>
      <c r="D318">
        <v>3.1</v>
      </c>
    </row>
    <row r="319" spans="1:4" ht="12.75">
      <c r="A319" s="5" t="s">
        <v>335</v>
      </c>
      <c r="B319" s="6">
        <v>1500</v>
      </c>
      <c r="C319">
        <f>43.9-41.4</f>
        <v>2.5</v>
      </c>
      <c r="D319">
        <f>43.9-41.4</f>
        <v>2.5</v>
      </c>
    </row>
    <row r="320" spans="1:4" ht="12.75">
      <c r="A320" s="1" t="s">
        <v>336</v>
      </c>
      <c r="B320" s="2"/>
      <c r="C320" s="3">
        <v>1</v>
      </c>
      <c r="D320" s="3">
        <v>1</v>
      </c>
    </row>
    <row r="321" spans="1:4" ht="12.75">
      <c r="A321" s="25" t="s">
        <v>337</v>
      </c>
      <c r="B321"/>
      <c r="C321">
        <v>28.5</v>
      </c>
      <c r="D321">
        <v>28.5</v>
      </c>
    </row>
    <row r="322" spans="1:4" ht="12.75">
      <c r="A322" t="s">
        <v>338</v>
      </c>
      <c r="B322"/>
      <c r="C322">
        <v>147.4</v>
      </c>
      <c r="D322">
        <v>147.4</v>
      </c>
    </row>
    <row r="323" spans="1:4" ht="12.75">
      <c r="A323" t="s">
        <v>337</v>
      </c>
      <c r="B323"/>
      <c r="C323">
        <f>61.2-48.9</f>
        <v>12.300000000000004</v>
      </c>
      <c r="D323">
        <f>61.2-48.9</f>
        <v>12.300000000000004</v>
      </c>
    </row>
    <row r="324" spans="1:4" ht="12.75">
      <c r="A324" s="1" t="s">
        <v>339</v>
      </c>
      <c r="B324" s="6" t="s">
        <v>340</v>
      </c>
      <c r="C324" s="3">
        <v>19.6</v>
      </c>
      <c r="D324" s="3">
        <v>19.6</v>
      </c>
    </row>
    <row r="325" spans="1:4" ht="12.75">
      <c r="A325" s="1" t="s">
        <v>339</v>
      </c>
      <c r="B325" s="6" t="s">
        <v>341</v>
      </c>
      <c r="C325" s="3">
        <v>2.2</v>
      </c>
      <c r="D325" s="3">
        <v>2.2</v>
      </c>
    </row>
    <row r="326" spans="1:4" ht="12.75">
      <c r="A326" s="25" t="s">
        <v>342</v>
      </c>
      <c r="B326"/>
      <c r="C326">
        <v>10.76</v>
      </c>
      <c r="D326">
        <v>10.76</v>
      </c>
    </row>
    <row r="327" spans="1:4" ht="12.75">
      <c r="A327" s="25" t="s">
        <v>342</v>
      </c>
      <c r="B327"/>
      <c r="C327">
        <f>241.83-99</f>
        <v>142.83</v>
      </c>
      <c r="D327">
        <f>241.83-99</f>
        <v>142.83</v>
      </c>
    </row>
    <row r="328" spans="1:4" ht="12.75">
      <c r="A328" t="s">
        <v>343</v>
      </c>
      <c r="B328"/>
      <c r="C328">
        <f>62.2-18.5</f>
        <v>43.7</v>
      </c>
      <c r="D328">
        <f>62.2-18.5</f>
        <v>43.7</v>
      </c>
    </row>
    <row r="329" spans="1:4" ht="12.75">
      <c r="A329" s="25" t="s">
        <v>344</v>
      </c>
      <c r="B329"/>
      <c r="C329">
        <f>19.64+19.6</f>
        <v>39.24</v>
      </c>
      <c r="D329">
        <f>19.64+19.6</f>
        <v>39.24</v>
      </c>
    </row>
    <row r="330" spans="1:4" ht="12.75">
      <c r="A330" s="25" t="s">
        <v>345</v>
      </c>
      <c r="B330" t="s">
        <v>346</v>
      </c>
      <c r="C330">
        <v>7.8</v>
      </c>
      <c r="D330">
        <v>7.8</v>
      </c>
    </row>
    <row r="331" spans="1:4" ht="12.75">
      <c r="A331" t="s">
        <v>347</v>
      </c>
      <c r="B331"/>
      <c r="C331">
        <v>14</v>
      </c>
      <c r="D331">
        <v>14</v>
      </c>
    </row>
    <row r="332" spans="1:4" ht="12.75">
      <c r="A332" s="8" t="s">
        <v>348</v>
      </c>
      <c r="B332" s="9">
        <v>500</v>
      </c>
      <c r="C332" s="10">
        <v>4.4</v>
      </c>
      <c r="D332" s="10">
        <v>4.4</v>
      </c>
    </row>
    <row r="333" spans="1:4" ht="12.75">
      <c r="A333" s="8" t="s">
        <v>349</v>
      </c>
      <c r="B333" s="9" t="s">
        <v>350</v>
      </c>
      <c r="C333" s="9">
        <f>15.1-8.4</f>
        <v>6.699999999999999</v>
      </c>
      <c r="D333" s="9">
        <f>15.1-8.4</f>
        <v>6.699999999999999</v>
      </c>
    </row>
    <row r="334" spans="1:4" ht="12.75">
      <c r="A334" s="25" t="s">
        <v>351</v>
      </c>
      <c r="B334"/>
      <c r="C334">
        <v>10.63</v>
      </c>
      <c r="D334">
        <v>10.63</v>
      </c>
    </row>
    <row r="335" spans="1:4" ht="12.75">
      <c r="A335" s="17" t="s">
        <v>352</v>
      </c>
      <c r="B335" s="2" t="s">
        <v>353</v>
      </c>
      <c r="C335" s="3">
        <v>9</v>
      </c>
      <c r="D335" s="3">
        <v>9</v>
      </c>
    </row>
    <row r="336" spans="1:4" ht="12.75">
      <c r="A336" t="s">
        <v>354</v>
      </c>
      <c r="B336"/>
      <c r="C336">
        <v>16.7</v>
      </c>
      <c r="D336">
        <v>16.7</v>
      </c>
    </row>
    <row r="337" spans="1:4" ht="12.75">
      <c r="A337" s="26" t="s">
        <v>355</v>
      </c>
      <c r="B337" t="s">
        <v>356</v>
      </c>
      <c r="C337">
        <v>30</v>
      </c>
      <c r="D337">
        <v>30</v>
      </c>
    </row>
    <row r="338" spans="1:4" ht="12.75">
      <c r="A338" t="s">
        <v>357</v>
      </c>
      <c r="B338" t="s">
        <v>358</v>
      </c>
      <c r="C338">
        <v>16.3</v>
      </c>
      <c r="D338">
        <v>16.3</v>
      </c>
    </row>
    <row r="339" spans="1:4" ht="12.75">
      <c r="A339" s="8" t="s">
        <v>359</v>
      </c>
      <c r="B339" s="9"/>
      <c r="C339" s="10">
        <v>12.04</v>
      </c>
      <c r="D339" s="10">
        <v>12.04</v>
      </c>
    </row>
    <row r="340" spans="1:4" ht="12.75">
      <c r="A340" t="s">
        <v>360</v>
      </c>
      <c r="B340"/>
      <c r="C340">
        <v>13.3</v>
      </c>
      <c r="D340">
        <v>13.3</v>
      </c>
    </row>
    <row r="341" spans="1:4" ht="12.75">
      <c r="A341" t="s">
        <v>361</v>
      </c>
      <c r="B341"/>
      <c r="C341">
        <v>18.3</v>
      </c>
      <c r="D341">
        <v>18.3</v>
      </c>
    </row>
    <row r="342" spans="1:4" ht="12.75">
      <c r="A342" t="s">
        <v>362</v>
      </c>
      <c r="B342"/>
      <c r="C342">
        <v>44.32</v>
      </c>
      <c r="D342">
        <v>44.32</v>
      </c>
    </row>
    <row r="343" spans="1:4" ht="12.75">
      <c r="A343" t="s">
        <v>363</v>
      </c>
      <c r="B343" s="6" t="s">
        <v>364</v>
      </c>
      <c r="C343" s="30">
        <v>7.5</v>
      </c>
      <c r="D343" s="30">
        <v>7.5</v>
      </c>
    </row>
    <row r="344" spans="1:4" ht="12.75">
      <c r="A344" t="s">
        <v>365</v>
      </c>
      <c r="B344" t="s">
        <v>366</v>
      </c>
      <c r="C344">
        <v>70.45</v>
      </c>
      <c r="D344">
        <v>70.45</v>
      </c>
    </row>
    <row r="345" spans="1:4" ht="12.75">
      <c r="A345" t="s">
        <v>367</v>
      </c>
      <c r="B345" t="s">
        <v>368</v>
      </c>
      <c r="C345">
        <v>115</v>
      </c>
      <c r="D345">
        <v>115</v>
      </c>
    </row>
    <row r="346" spans="1:4" ht="12.75">
      <c r="A346" t="s">
        <v>369</v>
      </c>
      <c r="B346" s="6" t="s">
        <v>370</v>
      </c>
      <c r="C346" s="7">
        <f>50.5</f>
        <v>50.5</v>
      </c>
      <c r="D346" s="7">
        <f>50.5</f>
        <v>50.5</v>
      </c>
    </row>
    <row r="347" spans="1:4" ht="12.75">
      <c r="A347" t="s">
        <v>371</v>
      </c>
      <c r="B347" t="s">
        <v>372</v>
      </c>
      <c r="C347">
        <v>90.8</v>
      </c>
      <c r="D347">
        <v>90.8</v>
      </c>
    </row>
    <row r="348" spans="1:4" ht="12.75">
      <c r="A348" s="26" t="s">
        <v>373</v>
      </c>
      <c r="B348" s="81" t="s">
        <v>374</v>
      </c>
      <c r="C348" s="82">
        <f>46.34</f>
        <v>46.34</v>
      </c>
      <c r="D348" s="82">
        <f>46.34</f>
        <v>46.34</v>
      </c>
    </row>
    <row r="349" spans="1:4" ht="12.75">
      <c r="A349" s="5" t="s">
        <v>375</v>
      </c>
      <c r="B349" s="9" t="s">
        <v>376</v>
      </c>
      <c r="C349" s="9">
        <v>125</v>
      </c>
      <c r="D349" s="10">
        <v>125</v>
      </c>
    </row>
    <row r="350" spans="1:4" ht="12.75">
      <c r="A350" t="s">
        <v>377</v>
      </c>
      <c r="B350"/>
      <c r="C350">
        <v>102</v>
      </c>
      <c r="D350">
        <v>102</v>
      </c>
    </row>
    <row r="351" spans="1:4" ht="12.75">
      <c r="A351" s="1">
        <v>1</v>
      </c>
      <c r="B351" s="2"/>
      <c r="C351" s="3"/>
      <c r="D351" s="3"/>
    </row>
    <row r="352" spans="1:4" ht="12.75">
      <c r="A352" s="8" t="s">
        <v>378</v>
      </c>
      <c r="B352" s="9" t="s">
        <v>379</v>
      </c>
      <c r="C352" s="9">
        <v>13.38</v>
      </c>
      <c r="D352" s="10">
        <v>13.38</v>
      </c>
    </row>
    <row r="353" spans="1:4" ht="12.75">
      <c r="A353" s="25" t="s">
        <v>380</v>
      </c>
      <c r="B353" s="9"/>
      <c r="C353" s="9">
        <v>6.9</v>
      </c>
      <c r="D353" s="10">
        <v>6.9</v>
      </c>
    </row>
    <row r="354" spans="1:4" ht="12.75">
      <c r="A354" s="13" t="s">
        <v>381</v>
      </c>
      <c r="B354" s="2"/>
      <c r="C354" s="15">
        <f>D354/2</f>
        <v>0.85</v>
      </c>
      <c r="D354" s="3">
        <v>1.7</v>
      </c>
    </row>
    <row r="355" spans="1:4" ht="12.75">
      <c r="A355" s="5" t="s">
        <v>382</v>
      </c>
      <c r="B355" s="9" t="s">
        <v>383</v>
      </c>
      <c r="C355" s="9">
        <v>6.7</v>
      </c>
      <c r="D355" s="10">
        <v>6.7</v>
      </c>
    </row>
    <row r="356" spans="1:4" ht="12.75">
      <c r="A356" s="83" t="s">
        <v>384</v>
      </c>
      <c r="B356" s="9" t="s">
        <v>385</v>
      </c>
      <c r="C356" s="9">
        <v>9.8</v>
      </c>
      <c r="D356" s="10">
        <v>9.8</v>
      </c>
    </row>
    <row r="357" spans="1:4" ht="12.75">
      <c r="A357" t="s">
        <v>386</v>
      </c>
      <c r="B357">
        <v>2000</v>
      </c>
      <c r="C357">
        <v>402.8</v>
      </c>
      <c r="D357">
        <v>402.8</v>
      </c>
    </row>
    <row r="358" spans="1:4" ht="12.75">
      <c r="A358" s="5" t="s">
        <v>387</v>
      </c>
      <c r="B358" s="9" t="s">
        <v>388</v>
      </c>
      <c r="C358" s="9">
        <v>9.93</v>
      </c>
      <c r="D358" s="10">
        <v>9.93</v>
      </c>
    </row>
    <row r="359" spans="1:4" ht="12.75">
      <c r="A359" s="8" t="s">
        <v>389</v>
      </c>
      <c r="B359" s="9"/>
      <c r="C359" s="9">
        <v>6.22</v>
      </c>
      <c r="D359" s="10">
        <v>6.22</v>
      </c>
    </row>
    <row r="360" spans="1:4" ht="12.75">
      <c r="A360" s="36" t="s">
        <v>390</v>
      </c>
      <c r="B360" s="66" t="s">
        <v>391</v>
      </c>
      <c r="C360" s="66">
        <f>D360/2</f>
        <v>5.45</v>
      </c>
      <c r="D360" s="37">
        <v>10.9</v>
      </c>
    </row>
    <row r="361" spans="1:4" ht="12.75">
      <c r="A361" s="8" t="s">
        <v>392</v>
      </c>
      <c r="B361" s="9"/>
      <c r="C361" s="9">
        <v>35.6</v>
      </c>
      <c r="D361" s="10">
        <v>35.6</v>
      </c>
    </row>
    <row r="362" spans="1:4" ht="12.75">
      <c r="A362" t="s">
        <v>393</v>
      </c>
      <c r="B362"/>
      <c r="C362">
        <v>36.4</v>
      </c>
      <c r="D362">
        <v>36.4</v>
      </c>
    </row>
    <row r="363" spans="1:4" ht="12.75">
      <c r="A363" t="s">
        <v>394</v>
      </c>
      <c r="B363"/>
      <c r="C363">
        <v>14.1</v>
      </c>
      <c r="D363">
        <v>14.1</v>
      </c>
    </row>
    <row r="364" spans="1:4" ht="12.75">
      <c r="A364" s="19" t="s">
        <v>395</v>
      </c>
      <c r="B364" s="20" t="s">
        <v>391</v>
      </c>
      <c r="C364" s="66">
        <v>202.1</v>
      </c>
      <c r="D364" s="66">
        <f>346.4-38.9-105.4</f>
        <v>202.1</v>
      </c>
    </row>
    <row r="365" spans="1:4" ht="12.75">
      <c r="A365" s="36" t="s">
        <v>395</v>
      </c>
      <c r="B365" s="66" t="s">
        <v>391</v>
      </c>
      <c r="C365" s="37">
        <f>217.7-215.7</f>
        <v>2</v>
      </c>
      <c r="D365" s="37">
        <f>217.7-215.7</f>
        <v>2</v>
      </c>
    </row>
    <row r="366" spans="1:4" ht="12.75">
      <c r="A366" s="8" t="s">
        <v>396</v>
      </c>
      <c r="B366" s="9"/>
      <c r="C366" s="10">
        <f>23.4+29</f>
        <v>52.4</v>
      </c>
      <c r="D366" s="10">
        <v>52.4</v>
      </c>
    </row>
    <row r="367" spans="1:4" ht="12.75">
      <c r="A367" t="s">
        <v>397</v>
      </c>
      <c r="B367"/>
      <c r="C367">
        <v>18.1</v>
      </c>
      <c r="D367">
        <v>18.1</v>
      </c>
    </row>
    <row r="368" spans="1:4" ht="12.75">
      <c r="A368" s="32" t="s">
        <v>398</v>
      </c>
      <c r="B368" s="33"/>
      <c r="C368" s="33">
        <f>D368/2</f>
        <v>76</v>
      </c>
      <c r="D368" s="34">
        <v>152</v>
      </c>
    </row>
    <row r="369" spans="1:4" ht="12.75">
      <c r="A369" s="1">
        <v>1</v>
      </c>
      <c r="B369" s="2"/>
      <c r="C369" s="4"/>
      <c r="D369" s="4"/>
    </row>
    <row r="370" spans="1:4" ht="12.75">
      <c r="A370" s="63" t="s">
        <v>399</v>
      </c>
      <c r="B370" s="61" t="s">
        <v>400</v>
      </c>
      <c r="C370" s="62">
        <v>6</v>
      </c>
      <c r="D370" s="62">
        <v>6</v>
      </c>
    </row>
    <row r="371" spans="1:4" ht="12.75">
      <c r="A371" s="5" t="s">
        <v>401</v>
      </c>
      <c r="B371" s="9"/>
      <c r="C371" s="9">
        <v>11.52</v>
      </c>
      <c r="D371" s="10">
        <v>11.52</v>
      </c>
    </row>
    <row r="372" spans="1:4" ht="12.75">
      <c r="A372" s="5" t="s">
        <v>401</v>
      </c>
      <c r="B372" s="9"/>
      <c r="C372" s="10">
        <f>9.71+9.9</f>
        <v>19.61</v>
      </c>
      <c r="D372" s="10">
        <v>19.61</v>
      </c>
    </row>
    <row r="373" spans="1:4" ht="12.75">
      <c r="A373" s="25" t="s">
        <v>402</v>
      </c>
      <c r="B373"/>
      <c r="C373">
        <v>22.7</v>
      </c>
      <c r="D373">
        <v>22.7</v>
      </c>
    </row>
    <row r="374" spans="1:4" ht="12.75">
      <c r="A374" s="5" t="s">
        <v>403</v>
      </c>
      <c r="B374"/>
      <c r="C374" s="9">
        <v>5.1</v>
      </c>
      <c r="D374" s="9">
        <v>5.1</v>
      </c>
    </row>
    <row r="375" spans="1:4" ht="12.75">
      <c r="A375" s="8" t="s">
        <v>404</v>
      </c>
      <c r="B375" s="9"/>
      <c r="C375" s="9">
        <v>51.4</v>
      </c>
      <c r="D375" s="10">
        <v>51.4</v>
      </c>
    </row>
    <row r="376" spans="1:4" ht="12.75">
      <c r="A376" s="25" t="s">
        <v>405</v>
      </c>
      <c r="B376"/>
      <c r="C376" s="31">
        <f>18.9+19.8+23.9</f>
        <v>62.6</v>
      </c>
      <c r="D376" s="31">
        <f>84.8-22.2</f>
        <v>62.599999999999994</v>
      </c>
    </row>
    <row r="377" spans="1:4" ht="12.75">
      <c r="A377" s="5" t="s">
        <v>405</v>
      </c>
      <c r="B377"/>
      <c r="C377" s="9">
        <v>15</v>
      </c>
      <c r="D377" s="9">
        <v>15</v>
      </c>
    </row>
    <row r="378" spans="1:4" ht="12.75">
      <c r="A378" s="5" t="s">
        <v>406</v>
      </c>
      <c r="C378" s="26">
        <v>23.6</v>
      </c>
      <c r="D378" s="26">
        <v>23.6</v>
      </c>
    </row>
    <row r="379" spans="1:4" ht="12.75">
      <c r="A379" s="8" t="s">
        <v>407</v>
      </c>
      <c r="B379" s="9"/>
      <c r="C379" s="9">
        <v>52.9</v>
      </c>
      <c r="D379" s="10">
        <v>52.9</v>
      </c>
    </row>
    <row r="380" spans="1:4" ht="12.75">
      <c r="A380" s="5" t="s">
        <v>407</v>
      </c>
      <c r="B380"/>
      <c r="C380" s="9">
        <v>17</v>
      </c>
      <c r="D380" s="9">
        <v>17</v>
      </c>
    </row>
    <row r="381" spans="1:4" ht="12.75">
      <c r="A381" s="25" t="s">
        <v>407</v>
      </c>
      <c r="B381" t="s">
        <v>408</v>
      </c>
      <c r="C381">
        <v>21</v>
      </c>
      <c r="D381">
        <v>21</v>
      </c>
    </row>
    <row r="382" spans="1:4" ht="12.75">
      <c r="A382" t="s">
        <v>409</v>
      </c>
      <c r="B382"/>
      <c r="C382">
        <v>17</v>
      </c>
      <c r="D382">
        <v>17</v>
      </c>
    </row>
    <row r="383" spans="1:4" ht="12.75">
      <c r="A383" s="5" t="s">
        <v>410</v>
      </c>
      <c r="B383"/>
      <c r="C383" s="9">
        <v>12.6</v>
      </c>
      <c r="D383" s="9">
        <v>12.6</v>
      </c>
    </row>
    <row r="384" spans="1:4" ht="12.75">
      <c r="A384" s="5" t="s">
        <v>411</v>
      </c>
      <c r="B384" s="9"/>
      <c r="C384" s="9">
        <v>24.75</v>
      </c>
      <c r="D384" s="10">
        <v>24.75</v>
      </c>
    </row>
    <row r="385" spans="1:4" ht="12.75">
      <c r="A385" s="5" t="s">
        <v>412</v>
      </c>
      <c r="B385"/>
      <c r="C385" s="9">
        <v>27.3</v>
      </c>
      <c r="D385" s="9">
        <v>27.3</v>
      </c>
    </row>
    <row r="386" spans="1:4" ht="12.75">
      <c r="A386" s="5" t="s">
        <v>413</v>
      </c>
      <c r="B386"/>
      <c r="C386" s="9">
        <v>29.4</v>
      </c>
      <c r="D386" s="9">
        <v>29.4</v>
      </c>
    </row>
    <row r="387" spans="1:4" ht="12.75">
      <c r="A387" s="5" t="s">
        <v>413</v>
      </c>
      <c r="B387"/>
      <c r="C387" s="9">
        <v>28.4</v>
      </c>
      <c r="D387" s="9">
        <v>28.4</v>
      </c>
    </row>
    <row r="388" spans="1:4" ht="12.75">
      <c r="A388" t="s">
        <v>414</v>
      </c>
      <c r="B388"/>
      <c r="C388">
        <v>37.7</v>
      </c>
      <c r="D388">
        <v>37.7</v>
      </c>
    </row>
    <row r="389" spans="1:4" ht="12.75">
      <c r="A389" t="s">
        <v>414</v>
      </c>
      <c r="B389"/>
      <c r="C389">
        <v>18.9</v>
      </c>
      <c r="D389">
        <v>18.9</v>
      </c>
    </row>
    <row r="390" spans="1:4" ht="12.75">
      <c r="A390" t="s">
        <v>415</v>
      </c>
      <c r="B390"/>
      <c r="C390">
        <f>64.9+66.8</f>
        <v>131.7</v>
      </c>
      <c r="D390">
        <f>189.2-57.5</f>
        <v>131.7</v>
      </c>
    </row>
    <row r="391" spans="1:4" ht="12.75">
      <c r="A391" t="s">
        <v>416</v>
      </c>
      <c r="B391"/>
      <c r="C391">
        <v>52.6</v>
      </c>
      <c r="D391">
        <v>52.6</v>
      </c>
    </row>
    <row r="392" spans="1:4" ht="12.75">
      <c r="A392" s="54" t="s">
        <v>417</v>
      </c>
      <c r="B392"/>
      <c r="C392">
        <v>65</v>
      </c>
      <c r="D392">
        <v>65</v>
      </c>
    </row>
    <row r="393" spans="1:4" ht="12.75">
      <c r="A393" t="s">
        <v>418</v>
      </c>
      <c r="B393">
        <v>2</v>
      </c>
      <c r="C393">
        <v>74.6</v>
      </c>
      <c r="D393">
        <v>74.6</v>
      </c>
    </row>
    <row r="394" spans="1:4" ht="12.75">
      <c r="A394" t="s">
        <v>419</v>
      </c>
      <c r="B394"/>
      <c r="C394">
        <v>82.3</v>
      </c>
      <c r="D394">
        <v>82.3</v>
      </c>
    </row>
    <row r="395" spans="1:4" ht="12.75">
      <c r="A395" s="25" t="s">
        <v>420</v>
      </c>
      <c r="B395"/>
      <c r="C395">
        <v>191.5</v>
      </c>
      <c r="D395">
        <v>191.5</v>
      </c>
    </row>
    <row r="396" spans="1:4" ht="12.75">
      <c r="A396" s="25" t="s">
        <v>421</v>
      </c>
      <c r="B396"/>
      <c r="C396" s="31">
        <v>202.4</v>
      </c>
      <c r="D396" s="31">
        <v>202.4</v>
      </c>
    </row>
    <row r="397" spans="1:4" ht="12.75">
      <c r="A397" s="1">
        <v>1</v>
      </c>
      <c r="B397" s="2"/>
      <c r="C397" s="3"/>
      <c r="D397" s="3"/>
    </row>
    <row r="398" spans="1:4" ht="12.75">
      <c r="A398" s="1" t="s">
        <v>422</v>
      </c>
      <c r="B398" s="2" t="s">
        <v>423</v>
      </c>
      <c r="C398" s="3">
        <v>9.5</v>
      </c>
      <c r="D398" s="3">
        <v>9.5</v>
      </c>
    </row>
    <row r="399" spans="1:4" ht="12.75">
      <c r="A399" t="s">
        <v>424</v>
      </c>
      <c r="B399" t="s">
        <v>425</v>
      </c>
      <c r="C399">
        <v>96.5</v>
      </c>
      <c r="D399">
        <v>96.5</v>
      </c>
    </row>
    <row r="400" spans="1:4" ht="12.75">
      <c r="A400" t="s">
        <v>426</v>
      </c>
      <c r="B400"/>
      <c r="C400">
        <v>7</v>
      </c>
      <c r="D400">
        <v>7</v>
      </c>
    </row>
    <row r="401" spans="1:4" ht="12.75">
      <c r="A401" s="84" t="s">
        <v>427</v>
      </c>
      <c r="B401" s="6" t="s">
        <v>428</v>
      </c>
      <c r="C401" s="3">
        <v>21.6</v>
      </c>
      <c r="D401" s="3">
        <f>6.44+3.8+3.74</f>
        <v>13.98</v>
      </c>
    </row>
    <row r="402" spans="1:4" ht="12.75">
      <c r="A402" t="s">
        <v>429</v>
      </c>
      <c r="B402" t="s">
        <v>430</v>
      </c>
      <c r="C402">
        <f>11.24+13.4</f>
        <v>24.64</v>
      </c>
      <c r="D402">
        <v>24.64</v>
      </c>
    </row>
    <row r="403" spans="1:4" ht="12.75">
      <c r="A403" s="54" t="s">
        <v>431</v>
      </c>
      <c r="B403"/>
      <c r="C403">
        <v>12</v>
      </c>
      <c r="D403">
        <v>12</v>
      </c>
    </row>
    <row r="404" spans="1:4" ht="12.75">
      <c r="A404" s="54" t="s">
        <v>432</v>
      </c>
      <c r="B404"/>
      <c r="C404">
        <v>12</v>
      </c>
      <c r="D404">
        <v>12</v>
      </c>
    </row>
    <row r="405" spans="1:4" ht="12.75">
      <c r="A405" s="85" t="s">
        <v>433</v>
      </c>
      <c r="B405" s="86"/>
      <c r="C405" s="86">
        <f>35.22+32.6+30.92</f>
        <v>98.74</v>
      </c>
      <c r="D405" s="87">
        <v>98.74</v>
      </c>
    </row>
    <row r="406" spans="1:4" ht="12.75">
      <c r="A406" s="88" t="s">
        <v>434</v>
      </c>
      <c r="B406" s="86"/>
      <c r="C406" s="86">
        <v>27.3</v>
      </c>
      <c r="D406" s="86">
        <v>27.3</v>
      </c>
    </row>
    <row r="407" spans="1:4" ht="12.75">
      <c r="A407" s="88" t="s">
        <v>433</v>
      </c>
      <c r="B407" s="86"/>
      <c r="C407" s="86">
        <v>26.2</v>
      </c>
      <c r="D407" s="86">
        <v>26.2</v>
      </c>
    </row>
    <row r="408" spans="1:4" ht="12.75">
      <c r="A408" s="25" t="s">
        <v>435</v>
      </c>
      <c r="B408"/>
      <c r="C408">
        <f>28.1+11</f>
        <v>39.1</v>
      </c>
      <c r="D408">
        <v>39.1</v>
      </c>
    </row>
    <row r="409" spans="1:4" ht="12.75">
      <c r="A409" t="s">
        <v>435</v>
      </c>
      <c r="B409"/>
      <c r="C409">
        <v>30.6</v>
      </c>
      <c r="D409">
        <v>30.6</v>
      </c>
    </row>
    <row r="410" spans="1:4" ht="12.75">
      <c r="A410" s="89" t="s">
        <v>436</v>
      </c>
      <c r="B410" s="39" t="s">
        <v>437</v>
      </c>
      <c r="C410" s="38">
        <v>126.6</v>
      </c>
      <c r="D410" s="38">
        <v>126.6</v>
      </c>
    </row>
    <row r="411" spans="1:4" ht="12.75">
      <c r="A411" s="89" t="s">
        <v>438</v>
      </c>
      <c r="B411" s="38"/>
      <c r="C411" s="38">
        <v>15.5</v>
      </c>
      <c r="D411" s="90">
        <v>15.5</v>
      </c>
    </row>
    <row r="412" spans="1:4" ht="12.75">
      <c r="A412" s="89" t="s">
        <v>436</v>
      </c>
      <c r="B412" s="38"/>
      <c r="C412" s="38">
        <v>45.9</v>
      </c>
      <c r="D412" s="90">
        <v>45.9</v>
      </c>
    </row>
    <row r="413" spans="1:4" ht="12.75">
      <c r="A413" s="38" t="s">
        <v>438</v>
      </c>
      <c r="B413" s="38">
        <v>2</v>
      </c>
      <c r="C413" s="38">
        <v>41.3</v>
      </c>
      <c r="D413" s="38">
        <v>41.3</v>
      </c>
    </row>
    <row r="414" spans="1:4" ht="12.75">
      <c r="A414" s="49" t="s">
        <v>439</v>
      </c>
      <c r="B414" s="50" t="s">
        <v>440</v>
      </c>
      <c r="C414" s="50">
        <f>28.3+28.5</f>
        <v>56.8</v>
      </c>
      <c r="D414" s="51">
        <v>56.8</v>
      </c>
    </row>
    <row r="415" spans="1:4" ht="12.75">
      <c r="A415" s="50" t="s">
        <v>439</v>
      </c>
      <c r="B415" s="50"/>
      <c r="C415" s="50">
        <v>25.3</v>
      </c>
      <c r="D415" s="50">
        <v>25.3</v>
      </c>
    </row>
    <row r="416" spans="1:4" ht="12.75">
      <c r="A416" s="50" t="s">
        <v>439</v>
      </c>
      <c r="B416" s="50"/>
      <c r="C416" s="50">
        <f>33.8+33.7</f>
        <v>67.5</v>
      </c>
      <c r="D416" s="50">
        <v>67.5</v>
      </c>
    </row>
    <row r="417" spans="1:4" ht="12.75">
      <c r="A417" s="44" t="s">
        <v>439</v>
      </c>
      <c r="B417" s="50"/>
      <c r="C417" s="50">
        <v>28.7</v>
      </c>
      <c r="D417" s="50">
        <v>28.7</v>
      </c>
    </row>
    <row r="418" spans="1:4" ht="12.75">
      <c r="A418" s="50" t="s">
        <v>441</v>
      </c>
      <c r="B418" s="50" t="s">
        <v>442</v>
      </c>
      <c r="C418" s="50">
        <v>22.7</v>
      </c>
      <c r="D418" s="50">
        <v>22.7</v>
      </c>
    </row>
    <row r="419" spans="1:4" ht="12.75">
      <c r="A419" s="44" t="s">
        <v>443</v>
      </c>
      <c r="B419" s="50"/>
      <c r="C419" s="50">
        <v>42.9</v>
      </c>
      <c r="D419" s="50">
        <v>42.9</v>
      </c>
    </row>
    <row r="420" spans="1:4" ht="12.75">
      <c r="A420" s="8" t="s">
        <v>444</v>
      </c>
      <c r="B420" s="9" t="s">
        <v>445</v>
      </c>
      <c r="C420" s="9">
        <v>20.2</v>
      </c>
      <c r="D420" s="10">
        <v>20.2</v>
      </c>
    </row>
    <row r="421" spans="1:4" ht="12.75">
      <c r="A421" s="26" t="s">
        <v>446</v>
      </c>
      <c r="B421" t="s">
        <v>447</v>
      </c>
      <c r="C421">
        <v>43.6</v>
      </c>
      <c r="D421">
        <v>43.6</v>
      </c>
    </row>
    <row r="422" spans="1:4" ht="12.75">
      <c r="A422" s="8" t="s">
        <v>448</v>
      </c>
      <c r="B422" s="9"/>
      <c r="C422" s="9">
        <f>70.2+71.3+73</f>
        <v>214.5</v>
      </c>
      <c r="D422" s="10">
        <v>214.5</v>
      </c>
    </row>
    <row r="423" spans="1:4" ht="12.75">
      <c r="A423" s="26" t="s">
        <v>449</v>
      </c>
      <c r="B423"/>
      <c r="C423">
        <v>70.1</v>
      </c>
      <c r="D423">
        <v>70.1</v>
      </c>
    </row>
    <row r="424" spans="1:4" ht="12.75">
      <c r="A424" s="50" t="s">
        <v>450</v>
      </c>
      <c r="B424" s="50"/>
      <c r="C424" s="50">
        <v>81.3</v>
      </c>
      <c r="D424" s="50">
        <v>81.3</v>
      </c>
    </row>
    <row r="425" spans="1:4" ht="12.75">
      <c r="A425" s="44" t="s">
        <v>450</v>
      </c>
      <c r="B425" s="50"/>
      <c r="C425" s="50">
        <v>66.8</v>
      </c>
      <c r="D425" s="50">
        <v>66.8</v>
      </c>
    </row>
    <row r="426" spans="1:4" ht="12.75">
      <c r="A426" s="50" t="s">
        <v>450</v>
      </c>
      <c r="B426" s="50" t="s">
        <v>451</v>
      </c>
      <c r="C426" s="50">
        <f>86.6+87.2</f>
        <v>173.8</v>
      </c>
      <c r="D426" s="50">
        <v>173.8</v>
      </c>
    </row>
    <row r="427" spans="1:4" ht="12.75">
      <c r="A427" t="s">
        <v>452</v>
      </c>
      <c r="B427"/>
      <c r="C427">
        <v>36.9</v>
      </c>
      <c r="D427">
        <v>36.9</v>
      </c>
    </row>
    <row r="428" ht="12.75">
      <c r="A428">
        <v>1</v>
      </c>
    </row>
    <row r="429" spans="1:4" ht="12.75">
      <c r="A429" t="s">
        <v>453</v>
      </c>
      <c r="B429" t="s">
        <v>454</v>
      </c>
      <c r="C429">
        <v>6.3</v>
      </c>
      <c r="D429">
        <v>6.3</v>
      </c>
    </row>
    <row r="430" spans="1:4" ht="12.75">
      <c r="A430" s="84" t="s">
        <v>455</v>
      </c>
      <c r="B430" s="2"/>
      <c r="C430" s="3">
        <f>29-20</f>
        <v>9</v>
      </c>
      <c r="D430" s="3">
        <f>29-20</f>
        <v>9</v>
      </c>
    </row>
    <row r="431" spans="1:4" ht="12.75">
      <c r="A431" t="s">
        <v>456</v>
      </c>
      <c r="B431"/>
      <c r="C431">
        <f>14.44+13.3+17.1+12.04+11.86+13.06+16.68</f>
        <v>98.48000000000002</v>
      </c>
      <c r="D431">
        <v>98.48</v>
      </c>
    </row>
    <row r="432" spans="1:4" ht="12.75">
      <c r="A432" s="9" t="s">
        <v>456</v>
      </c>
      <c r="B432" s="6" t="s">
        <v>430</v>
      </c>
      <c r="C432">
        <f>19.1</f>
        <v>19.1</v>
      </c>
      <c r="D432">
        <f>19.1</f>
        <v>19.1</v>
      </c>
    </row>
    <row r="433" spans="1:4" ht="12.75">
      <c r="A433" s="5" t="s">
        <v>456</v>
      </c>
      <c r="B433" s="6" t="s">
        <v>457</v>
      </c>
      <c r="C433">
        <f>92.65-5.6-5.8</f>
        <v>81.25000000000001</v>
      </c>
      <c r="D433">
        <f>92.65-5.6-5.8</f>
        <v>81.25000000000001</v>
      </c>
    </row>
    <row r="434" spans="1:4" ht="12.75">
      <c r="A434" s="25" t="s">
        <v>458</v>
      </c>
      <c r="B434"/>
      <c r="C434">
        <v>14.88</v>
      </c>
      <c r="D434">
        <v>14.88</v>
      </c>
    </row>
    <row r="435" spans="1:4" ht="12.75">
      <c r="A435" s="5" t="s">
        <v>459</v>
      </c>
      <c r="B435" s="6" t="s">
        <v>460</v>
      </c>
      <c r="C435" s="30">
        <f>15.83+15.69</f>
        <v>31.52</v>
      </c>
      <c r="D435" s="30">
        <f>15.83+15.69</f>
        <v>31.52</v>
      </c>
    </row>
    <row r="436" spans="1:4" ht="12.75">
      <c r="A436" s="8" t="s">
        <v>459</v>
      </c>
      <c r="B436" s="9" t="s">
        <v>461</v>
      </c>
      <c r="C436" s="9">
        <f>33.8+31</f>
        <v>64.8</v>
      </c>
      <c r="D436" s="10">
        <v>64.8</v>
      </c>
    </row>
    <row r="437" spans="1:4" ht="12.75">
      <c r="A437" t="s">
        <v>462</v>
      </c>
      <c r="B437"/>
      <c r="C437">
        <v>23</v>
      </c>
      <c r="D437">
        <v>23</v>
      </c>
    </row>
    <row r="438" spans="1:4" ht="12.75">
      <c r="A438" s="8" t="s">
        <v>463</v>
      </c>
      <c r="B438" s="9"/>
      <c r="C438" s="10">
        <f>32.02+31.02+27.86+37.82+41.64+44.5+41.28+42.62+27.43</f>
        <v>326.19</v>
      </c>
      <c r="D438" s="10">
        <f>364.1-38.38</f>
        <v>325.72</v>
      </c>
    </row>
    <row r="439" spans="1:4" ht="12.75">
      <c r="A439" t="s">
        <v>464</v>
      </c>
      <c r="B439"/>
      <c r="C439">
        <f>49.5+75.4+74.4+78.7+66.2+74.1</f>
        <v>418.29999999999995</v>
      </c>
      <c r="D439">
        <v>418.3</v>
      </c>
    </row>
    <row r="440" spans="1:4" ht="12.75">
      <c r="A440" t="s">
        <v>465</v>
      </c>
      <c r="B440"/>
      <c r="C440">
        <f>79+79.8</f>
        <v>158.8</v>
      </c>
      <c r="D440">
        <v>158.8</v>
      </c>
    </row>
    <row r="441" spans="1:4" ht="12.75">
      <c r="A441" s="26" t="s">
        <v>466</v>
      </c>
      <c r="B441" t="s">
        <v>467</v>
      </c>
      <c r="C441">
        <f>122+142.3+(111.3-81.6)</f>
        <v>294</v>
      </c>
      <c r="D441">
        <f>375.6-81.6</f>
        <v>294</v>
      </c>
    </row>
    <row r="442" spans="1:4" ht="12.75">
      <c r="A442" s="1">
        <v>1</v>
      </c>
      <c r="C442" s="3">
        <v>1</v>
      </c>
      <c r="D442" s="3">
        <v>1</v>
      </c>
    </row>
    <row r="443" spans="1:4" ht="12.75">
      <c r="A443" s="5" t="s">
        <v>468</v>
      </c>
      <c r="B443" s="6" t="s">
        <v>469</v>
      </c>
      <c r="C443" s="30">
        <v>3.16</v>
      </c>
      <c r="D443" s="30">
        <v>3.16</v>
      </c>
    </row>
    <row r="444" spans="1:4" ht="12.75">
      <c r="A444" t="s">
        <v>470</v>
      </c>
      <c r="B444"/>
      <c r="C444">
        <v>2.8</v>
      </c>
      <c r="D444">
        <v>2.8</v>
      </c>
    </row>
    <row r="445" spans="1:4" ht="12.75">
      <c r="A445" s="91" t="s">
        <v>471</v>
      </c>
      <c r="B445" s="6">
        <v>1</v>
      </c>
      <c r="C445" s="30">
        <v>3.47</v>
      </c>
      <c r="D445" s="30">
        <v>3.47</v>
      </c>
    </row>
    <row r="446" spans="1:4" ht="12.75">
      <c r="A446" s="8" t="s">
        <v>472</v>
      </c>
      <c r="B446" s="9"/>
      <c r="C446" s="9">
        <v>11.26</v>
      </c>
      <c r="D446" s="10">
        <v>11.26</v>
      </c>
    </row>
    <row r="447" spans="1:4" ht="12.75">
      <c r="A447" t="s">
        <v>473</v>
      </c>
      <c r="B447"/>
      <c r="C447">
        <v>6.9</v>
      </c>
      <c r="D447">
        <v>6.9</v>
      </c>
    </row>
    <row r="448" spans="1:4" ht="12.75">
      <c r="A448" s="1" t="s">
        <v>474</v>
      </c>
      <c r="C448" s="3">
        <v>2.4</v>
      </c>
      <c r="D448" s="3">
        <v>2.4</v>
      </c>
    </row>
    <row r="449" spans="1:4" ht="12.75">
      <c r="A449" s="1" t="s">
        <v>475</v>
      </c>
      <c r="B449" s="6" t="s">
        <v>476</v>
      </c>
      <c r="C449" s="3">
        <v>26.4</v>
      </c>
      <c r="D449" s="3">
        <v>26.4</v>
      </c>
    </row>
    <row r="450" spans="1:4" ht="12.75">
      <c r="A450" t="s">
        <v>477</v>
      </c>
      <c r="C450">
        <v>4.23</v>
      </c>
      <c r="D450">
        <v>4.23</v>
      </c>
    </row>
    <row r="451" spans="1:4" ht="12.75">
      <c r="A451" s="5" t="s">
        <v>478</v>
      </c>
      <c r="B451"/>
      <c r="C451">
        <v>232.5</v>
      </c>
      <c r="D451" s="9">
        <v>232.5</v>
      </c>
    </row>
    <row r="452" spans="1:4" ht="12.75">
      <c r="A452" s="1" t="s">
        <v>479</v>
      </c>
      <c r="C452" s="3">
        <v>7.5</v>
      </c>
      <c r="D452" s="3">
        <v>7.5</v>
      </c>
    </row>
    <row r="453" spans="1:4" ht="12.75">
      <c r="A453" s="26" t="s">
        <v>480</v>
      </c>
      <c r="B453"/>
      <c r="C453">
        <v>4.38</v>
      </c>
      <c r="D453">
        <v>4.38</v>
      </c>
    </row>
    <row r="454" spans="1:4" ht="12.75">
      <c r="A454" s="26" t="s">
        <v>481</v>
      </c>
      <c r="B454"/>
      <c r="C454">
        <f>10.8+10.92+10.72+10.74+10.76</f>
        <v>53.94</v>
      </c>
      <c r="D454">
        <v>53.94</v>
      </c>
    </row>
    <row r="455" spans="1:4" ht="12.75">
      <c r="A455" t="s">
        <v>481</v>
      </c>
      <c r="B455" t="s">
        <v>482</v>
      </c>
      <c r="C455">
        <v>40.5</v>
      </c>
      <c r="D455">
        <v>40.5</v>
      </c>
    </row>
    <row r="456" spans="1:4" ht="12.75">
      <c r="A456" s="35" t="s">
        <v>483</v>
      </c>
      <c r="D456" s="30">
        <v>42.5</v>
      </c>
    </row>
    <row r="457" spans="1:4" ht="12.75">
      <c r="A457" s="8" t="s">
        <v>484</v>
      </c>
      <c r="B457" s="9" t="s">
        <v>485</v>
      </c>
      <c r="C457" s="10">
        <v>8.5</v>
      </c>
      <c r="D457" s="10">
        <v>8.5</v>
      </c>
    </row>
    <row r="458" spans="1:4" ht="12.75">
      <c r="A458" t="s">
        <v>486</v>
      </c>
      <c r="B458" t="s">
        <v>487</v>
      </c>
      <c r="C458">
        <v>10</v>
      </c>
      <c r="D458">
        <v>10</v>
      </c>
    </row>
    <row r="459" spans="1:4" ht="12.75">
      <c r="A459" s="5" t="s">
        <v>488</v>
      </c>
      <c r="B459" s="6" t="s">
        <v>489</v>
      </c>
      <c r="C459">
        <v>27.34</v>
      </c>
      <c r="D459">
        <v>27.34</v>
      </c>
    </row>
    <row r="460" spans="1:4" ht="12.75">
      <c r="A460" s="25" t="s">
        <v>490</v>
      </c>
      <c r="B460"/>
      <c r="C460" s="31">
        <v>43.7</v>
      </c>
      <c r="D460" s="31">
        <v>43.7</v>
      </c>
    </row>
    <row r="461" spans="1:4" ht="12.75">
      <c r="A461" s="8" t="s">
        <v>491</v>
      </c>
      <c r="B461" s="9"/>
      <c r="C461" s="9">
        <f>41.9+42.6+51+57.8+47.14+51.7+52.94+52.4</f>
        <v>397.47999999999996</v>
      </c>
      <c r="D461" s="10">
        <v>397.478</v>
      </c>
    </row>
    <row r="462" spans="1:4" ht="12.75">
      <c r="A462" s="36" t="s">
        <v>491</v>
      </c>
      <c r="B462" s="66"/>
      <c r="C462" s="66">
        <f>D462/2</f>
        <v>48.599999999999994</v>
      </c>
      <c r="D462" s="37">
        <f>42.2+42.5+45.5+48.7+48.5-130.2</f>
        <v>97.19999999999999</v>
      </c>
    </row>
    <row r="463" spans="1:4" ht="12.75">
      <c r="A463" s="8" t="s">
        <v>488</v>
      </c>
      <c r="B463" s="9"/>
      <c r="C463" s="9">
        <v>57.8</v>
      </c>
      <c r="D463" s="10">
        <v>57.8</v>
      </c>
    </row>
    <row r="464" spans="1:4" ht="12.75">
      <c r="A464" t="s">
        <v>492</v>
      </c>
      <c r="B464" s="6" t="s">
        <v>493</v>
      </c>
      <c r="C464" s="7">
        <f>12.7+11.3</f>
        <v>24</v>
      </c>
      <c r="D464" s="7">
        <f>12.7+11.3</f>
        <v>24</v>
      </c>
    </row>
    <row r="465" spans="1:4" ht="12.75">
      <c r="A465" s="25" t="s">
        <v>494</v>
      </c>
      <c r="B465"/>
      <c r="C465">
        <v>42.6</v>
      </c>
      <c r="D465">
        <v>42.6</v>
      </c>
    </row>
    <row r="466" spans="1:4" ht="12.75">
      <c r="A466" t="s">
        <v>495</v>
      </c>
      <c r="B466"/>
      <c r="C466">
        <f>15.1+15.1+16.6</f>
        <v>46.8</v>
      </c>
      <c r="D466">
        <v>46.8</v>
      </c>
    </row>
    <row r="467" spans="1:4" ht="12.75">
      <c r="A467" t="s">
        <v>495</v>
      </c>
      <c r="B467" t="s">
        <v>281</v>
      </c>
      <c r="C467">
        <v>41.8</v>
      </c>
      <c r="D467">
        <v>41.8</v>
      </c>
    </row>
    <row r="468" spans="1:4" ht="12.75">
      <c r="A468" t="s">
        <v>495</v>
      </c>
      <c r="B468"/>
      <c r="C468">
        <v>41.5</v>
      </c>
      <c r="D468">
        <v>41.5</v>
      </c>
    </row>
    <row r="469" spans="1:4" ht="12.75">
      <c r="A469" s="9" t="s">
        <v>496</v>
      </c>
      <c r="B469"/>
      <c r="C469" s="31">
        <v>22.2</v>
      </c>
      <c r="D469" s="31">
        <v>22.2</v>
      </c>
    </row>
    <row r="470" spans="1:4" ht="12.75">
      <c r="A470" t="s">
        <v>497</v>
      </c>
      <c r="B470"/>
      <c r="C470">
        <v>51.7</v>
      </c>
      <c r="D470">
        <v>51.7</v>
      </c>
    </row>
    <row r="471" spans="1:4" ht="12.75">
      <c r="A471" s="5" t="s">
        <v>498</v>
      </c>
      <c r="B471" s="9" t="s">
        <v>499</v>
      </c>
      <c r="C471" s="9">
        <v>90</v>
      </c>
      <c r="D471" s="10">
        <v>90</v>
      </c>
    </row>
    <row r="472" spans="1:4" ht="12.75">
      <c r="A472" s="9" t="s">
        <v>500</v>
      </c>
      <c r="B472" s="6" t="s">
        <v>501</v>
      </c>
      <c r="C472">
        <v>75.3</v>
      </c>
      <c r="D472">
        <v>75.3</v>
      </c>
    </row>
    <row r="473" spans="1:4" ht="12.75">
      <c r="A473" s="26" t="s">
        <v>502</v>
      </c>
      <c r="B473" s="81" t="s">
        <v>503</v>
      </c>
      <c r="C473" s="82">
        <v>105</v>
      </c>
      <c r="D473" s="82">
        <v>105</v>
      </c>
    </row>
    <row r="474" spans="1:4" ht="12.75">
      <c r="A474" s="5" t="s">
        <v>502</v>
      </c>
      <c r="B474" s="9" t="s">
        <v>504</v>
      </c>
      <c r="C474" s="9">
        <v>114.9</v>
      </c>
      <c r="D474" s="10">
        <v>114.9</v>
      </c>
    </row>
    <row r="475" spans="1:4" ht="12.75">
      <c r="A475">
        <v>1</v>
      </c>
      <c r="D475" s="4"/>
    </row>
    <row r="476" spans="1:4" ht="12.75">
      <c r="A476" s="8" t="s">
        <v>505</v>
      </c>
      <c r="B476" s="9"/>
      <c r="C476" s="9">
        <v>2.5</v>
      </c>
      <c r="D476" s="10">
        <v>2.5</v>
      </c>
    </row>
    <row r="477" spans="1:4" ht="12.75">
      <c r="A477" s="84" t="s">
        <v>506</v>
      </c>
      <c r="B477" s="2" t="s">
        <v>242</v>
      </c>
      <c r="C477" s="3">
        <v>3.1</v>
      </c>
      <c r="D477" s="3">
        <v>3.1</v>
      </c>
    </row>
    <row r="478" spans="1:4" ht="12.75">
      <c r="A478" s="84" t="s">
        <v>506</v>
      </c>
      <c r="B478" s="2"/>
      <c r="C478" s="3">
        <v>5.7</v>
      </c>
      <c r="D478" s="3">
        <v>5.7</v>
      </c>
    </row>
    <row r="479" spans="1:4" ht="12.75">
      <c r="A479" s="8" t="s">
        <v>507</v>
      </c>
      <c r="B479" s="9" t="s">
        <v>508</v>
      </c>
      <c r="C479" s="9">
        <v>17.3</v>
      </c>
      <c r="D479" s="10">
        <v>17.3</v>
      </c>
    </row>
    <row r="480" spans="1:4" ht="12.75">
      <c r="A480" s="8" t="s">
        <v>507</v>
      </c>
      <c r="B480" s="9"/>
      <c r="C480" s="9">
        <v>15</v>
      </c>
      <c r="D480" s="10">
        <v>15</v>
      </c>
    </row>
    <row r="481" spans="1:4" ht="12.75">
      <c r="A481" t="s">
        <v>509</v>
      </c>
      <c r="B481"/>
      <c r="C481">
        <v>27.3</v>
      </c>
      <c r="D481">
        <v>27.3</v>
      </c>
    </row>
    <row r="482" spans="1:4" ht="12.75">
      <c r="A482" t="s">
        <v>510</v>
      </c>
      <c r="B482"/>
      <c r="C482">
        <v>32.4</v>
      </c>
      <c r="D482">
        <v>32.4</v>
      </c>
    </row>
    <row r="483" spans="1:4" ht="12.75">
      <c r="A483" s="1" t="s">
        <v>511</v>
      </c>
      <c r="B483" s="92" t="s">
        <v>512</v>
      </c>
      <c r="C483" s="3">
        <v>20.6</v>
      </c>
      <c r="D483" s="3">
        <v>20.6</v>
      </c>
    </row>
    <row r="484" spans="1:4" ht="12.75">
      <c r="A484" s="5" t="s">
        <v>513</v>
      </c>
      <c r="B484" s="9"/>
      <c r="C484" s="9">
        <v>17.56</v>
      </c>
      <c r="D484" s="10">
        <v>17.56</v>
      </c>
    </row>
    <row r="485" ht="12.75">
      <c r="A485">
        <v>1</v>
      </c>
    </row>
    <row r="486" spans="1:4" ht="12.75">
      <c r="A486" s="5" t="s">
        <v>514</v>
      </c>
      <c r="B486" s="6" t="s">
        <v>515</v>
      </c>
      <c r="C486" s="30">
        <v>2.75</v>
      </c>
      <c r="D486" s="30">
        <v>2.75</v>
      </c>
    </row>
    <row r="487" spans="1:4" ht="12.75">
      <c r="A487" s="8" t="s">
        <v>516</v>
      </c>
      <c r="B487" s="9" t="s">
        <v>517</v>
      </c>
      <c r="C487" s="9">
        <f>2.65+1.14</f>
        <v>3.79</v>
      </c>
      <c r="D487" s="10">
        <v>3.79</v>
      </c>
    </row>
    <row r="488" spans="1:4" ht="12.75">
      <c r="A488" s="8" t="s">
        <v>518</v>
      </c>
      <c r="B488" s="9" t="s">
        <v>519</v>
      </c>
      <c r="C488" s="9">
        <v>1.85</v>
      </c>
      <c r="D488" s="10">
        <v>1.85</v>
      </c>
    </row>
    <row r="489" spans="1:4" ht="12.75">
      <c r="A489" s="35" t="s">
        <v>520</v>
      </c>
      <c r="B489" t="s">
        <v>521</v>
      </c>
      <c r="C489">
        <v>3.3</v>
      </c>
      <c r="D489">
        <v>3.3</v>
      </c>
    </row>
    <row r="490" spans="1:4" ht="12.75">
      <c r="A490" s="26" t="s">
        <v>522</v>
      </c>
      <c r="B490">
        <v>1</v>
      </c>
      <c r="C490">
        <v>7.36</v>
      </c>
      <c r="D490">
        <v>7.36</v>
      </c>
    </row>
    <row r="491" spans="1:4" ht="12.75">
      <c r="A491" s="5" t="s">
        <v>523</v>
      </c>
      <c r="B491" s="9">
        <v>500</v>
      </c>
      <c r="C491" s="9">
        <v>6.98</v>
      </c>
      <c r="D491" s="10">
        <v>6.98</v>
      </c>
    </row>
    <row r="492" spans="1:4" ht="12.75">
      <c r="A492" s="5" t="s">
        <v>523</v>
      </c>
      <c r="B492" s="9">
        <v>500</v>
      </c>
      <c r="C492" s="9">
        <v>8.52</v>
      </c>
      <c r="D492" s="9">
        <v>8.52</v>
      </c>
    </row>
    <row r="493" spans="1:4" ht="12.75">
      <c r="A493" s="5" t="s">
        <v>523</v>
      </c>
      <c r="B493" s="9"/>
      <c r="C493" s="9">
        <v>4.8</v>
      </c>
      <c r="D493" s="9">
        <v>4.8</v>
      </c>
    </row>
    <row r="494" spans="1:4" ht="12.75">
      <c r="A494" s="26" t="s">
        <v>524</v>
      </c>
      <c r="B494"/>
      <c r="C494">
        <v>7.14</v>
      </c>
      <c r="D494">
        <v>7.14</v>
      </c>
    </row>
    <row r="495" spans="1:4" ht="12.75">
      <c r="A495" t="s">
        <v>525</v>
      </c>
      <c r="B495"/>
      <c r="C495">
        <v>8.7</v>
      </c>
      <c r="D495">
        <v>8.7</v>
      </c>
    </row>
    <row r="496" spans="1:4" ht="12.75">
      <c r="A496" s="9" t="s">
        <v>526</v>
      </c>
      <c r="C496">
        <v>5</v>
      </c>
      <c r="D496">
        <v>5</v>
      </c>
    </row>
    <row r="497" spans="1:4" ht="12.75">
      <c r="A497" s="26" t="s">
        <v>527</v>
      </c>
      <c r="B497" t="s">
        <v>528</v>
      </c>
      <c r="C497">
        <v>4.7</v>
      </c>
      <c r="D497">
        <v>4.7</v>
      </c>
    </row>
    <row r="498" spans="1:4" ht="12.75">
      <c r="A498" s="25" t="s">
        <v>529</v>
      </c>
      <c r="B498"/>
      <c r="C498" s="31">
        <v>15.56</v>
      </c>
      <c r="D498" s="31">
        <v>15.56</v>
      </c>
    </row>
    <row r="499" spans="1:4" ht="12.75">
      <c r="A499" s="8" t="s">
        <v>530</v>
      </c>
      <c r="B499" s="9" t="s">
        <v>531</v>
      </c>
      <c r="C499" s="10">
        <v>6.56</v>
      </c>
      <c r="D499" s="10">
        <v>6.56</v>
      </c>
    </row>
    <row r="500" spans="1:4" ht="12.75">
      <c r="A500" s="9" t="s">
        <v>532</v>
      </c>
      <c r="C500">
        <v>6.45</v>
      </c>
      <c r="D500">
        <v>6.45</v>
      </c>
    </row>
    <row r="501" spans="1:4" ht="12.75">
      <c r="A501" s="5" t="s">
        <v>533</v>
      </c>
      <c r="B501" s="9"/>
      <c r="C501" s="9">
        <v>9.32</v>
      </c>
      <c r="D501" s="10">
        <v>9.32</v>
      </c>
    </row>
    <row r="502" spans="1:4" ht="12.75">
      <c r="A502" t="s">
        <v>534</v>
      </c>
      <c r="B502"/>
      <c r="C502">
        <v>21.92</v>
      </c>
      <c r="D502">
        <v>21.92</v>
      </c>
    </row>
    <row r="503" spans="1:4" ht="12.75">
      <c r="A503" s="5" t="s">
        <v>535</v>
      </c>
      <c r="B503" t="s">
        <v>536</v>
      </c>
      <c r="C503">
        <f>14.76</f>
        <v>14.76</v>
      </c>
      <c r="D503">
        <v>14.76</v>
      </c>
    </row>
    <row r="504" spans="1:4" ht="12.75">
      <c r="A504" s="5" t="s">
        <v>537</v>
      </c>
      <c r="B504" s="9" t="s">
        <v>538</v>
      </c>
      <c r="C504">
        <v>117.1</v>
      </c>
      <c r="D504" s="9">
        <v>117.1</v>
      </c>
    </row>
    <row r="505" spans="1:4" ht="12.75">
      <c r="A505" s="25" t="s">
        <v>539</v>
      </c>
      <c r="B505">
        <v>500</v>
      </c>
      <c r="C505">
        <v>26.78</v>
      </c>
      <c r="D505">
        <v>26.78</v>
      </c>
    </row>
    <row r="506" spans="1:4" ht="12.75">
      <c r="A506" t="s">
        <v>540</v>
      </c>
      <c r="B506"/>
      <c r="C506">
        <v>39.6</v>
      </c>
      <c r="D506">
        <v>39.6</v>
      </c>
    </row>
    <row r="507" spans="1:4" ht="12.75">
      <c r="A507" s="8" t="s">
        <v>541</v>
      </c>
      <c r="B507" s="9" t="s">
        <v>239</v>
      </c>
      <c r="C507" s="9">
        <v>40</v>
      </c>
      <c r="D507" s="10">
        <v>40</v>
      </c>
    </row>
    <row r="508" spans="1:4" ht="12.75">
      <c r="A508" s="84">
        <v>1</v>
      </c>
      <c r="B508" s="2"/>
      <c r="C508" s="3"/>
      <c r="D508" s="4"/>
    </row>
    <row r="509" spans="1:4" ht="12.75">
      <c r="A509" s="1" t="s">
        <v>542</v>
      </c>
      <c r="C509" s="3">
        <f>22.4-11.4</f>
        <v>10.999999999999998</v>
      </c>
      <c r="D509" s="3">
        <f>22.4-11.4</f>
        <v>10.999999999999998</v>
      </c>
    </row>
    <row r="510" ht="12.75">
      <c r="A510">
        <v>1</v>
      </c>
    </row>
    <row r="511" spans="1:4" ht="12.75">
      <c r="A511" t="s">
        <v>543</v>
      </c>
      <c r="B511"/>
      <c r="C511">
        <f>108.3-38-49-5.3</f>
        <v>15.999999999999996</v>
      </c>
      <c r="D511">
        <f>108.3-38-49-5.3</f>
        <v>15.999999999999996</v>
      </c>
    </row>
    <row r="512" spans="1:4" ht="12.75">
      <c r="A512" s="5" t="s">
        <v>544</v>
      </c>
      <c r="B512"/>
      <c r="C512" s="9">
        <f>96-50-5.04</f>
        <v>40.96</v>
      </c>
      <c r="D512" s="9">
        <f>96-50-5.04</f>
        <v>40.96</v>
      </c>
    </row>
    <row r="513" spans="1:4" ht="12.75">
      <c r="A513" s="25" t="s">
        <v>545</v>
      </c>
      <c r="B513"/>
      <c r="C513">
        <f>88.35-30-30</f>
        <v>28.349999999999994</v>
      </c>
      <c r="D513">
        <f>88.35-30-30</f>
        <v>28.349999999999994</v>
      </c>
    </row>
    <row r="514" spans="1:4" ht="12.75">
      <c r="A514" t="s">
        <v>546</v>
      </c>
      <c r="B514"/>
      <c r="C514">
        <f>127.1-10-19.8</f>
        <v>97.3</v>
      </c>
      <c r="D514">
        <f>127.1-10-19.8</f>
        <v>97.3</v>
      </c>
    </row>
    <row r="515" spans="1:4" ht="12.75">
      <c r="A515" s="25" t="s">
        <v>547</v>
      </c>
      <c r="B515" s="93"/>
      <c r="C515">
        <f>162.53-7.55-3.05-10-49.2-5.1-14.9-2.7-40</f>
        <v>30.029999999999973</v>
      </c>
      <c r="D515">
        <f>162.53-7.55-3.05-10-49.2-5.1-14.9-2.7-40</f>
        <v>30.029999999999973</v>
      </c>
    </row>
    <row r="516" spans="1:4" ht="12.75">
      <c r="A516" s="54" t="s">
        <v>548</v>
      </c>
      <c r="B516" s="54"/>
      <c r="C516" s="54">
        <v>154.7</v>
      </c>
      <c r="D516">
        <v>154.7</v>
      </c>
    </row>
    <row r="517" spans="1:4" ht="12.75">
      <c r="A517" s="8" t="s">
        <v>549</v>
      </c>
      <c r="B517" s="94" t="s">
        <v>550</v>
      </c>
      <c r="C517" s="10">
        <f>149.5-3.5-4.3-4.1-7.8-20.6-7.2-15.4-51.2-20.4-4.1</f>
        <v>10.899999999999979</v>
      </c>
      <c r="D517" s="10">
        <f>149.5-3.5-4.3-4.1-7.8-20.6-7.2-15.4-51.2-20.4-4.1</f>
        <v>10.899999999999979</v>
      </c>
    </row>
    <row r="518" spans="1:4" ht="12.75">
      <c r="A518" s="8" t="s">
        <v>549</v>
      </c>
      <c r="B518" t="s">
        <v>551</v>
      </c>
      <c r="C518">
        <v>19.3</v>
      </c>
      <c r="D518">
        <v>19.3</v>
      </c>
    </row>
    <row r="519" spans="1:4" ht="12.75">
      <c r="A519" s="89" t="s">
        <v>552</v>
      </c>
      <c r="B519" s="38"/>
      <c r="C519" s="38">
        <f>16.94-13.24</f>
        <v>3.700000000000001</v>
      </c>
      <c r="D519" s="38">
        <f>16.94-13.24</f>
        <v>3.700000000000001</v>
      </c>
    </row>
    <row r="520" spans="1:4" ht="12.75">
      <c r="A520" s="89" t="s">
        <v>553</v>
      </c>
      <c r="B520" s="38">
        <v>52</v>
      </c>
      <c r="C520" s="38">
        <f>120.95+149.95+15.62</f>
        <v>286.52</v>
      </c>
      <c r="D520" s="38">
        <v>286.52</v>
      </c>
    </row>
    <row r="521" spans="1:4" ht="12.75">
      <c r="A521" s="38" t="s">
        <v>553</v>
      </c>
      <c r="B521" s="38" t="s">
        <v>554</v>
      </c>
      <c r="C521" s="38">
        <f>121.3-3.9-47.1-51-8</f>
        <v>11.299999999999983</v>
      </c>
      <c r="D521" s="38">
        <f>121.3-3.9-47.1-51-8</f>
        <v>11.299999999999983</v>
      </c>
    </row>
    <row r="522" spans="1:4" ht="12.75">
      <c r="A522" s="38" t="s">
        <v>553</v>
      </c>
      <c r="B522" s="38" t="s">
        <v>554</v>
      </c>
      <c r="C522" s="38">
        <v>8</v>
      </c>
      <c r="D522" s="38">
        <v>8</v>
      </c>
    </row>
    <row r="523" spans="1:4" ht="12.75">
      <c r="A523" s="38" t="s">
        <v>553</v>
      </c>
      <c r="B523" s="38">
        <v>32</v>
      </c>
      <c r="C523" s="38">
        <f>197.06-146.9</f>
        <v>50.16</v>
      </c>
      <c r="D523" s="38">
        <f>197.06-146.9</f>
        <v>50.16</v>
      </c>
    </row>
    <row r="524" spans="1:4" ht="12.75">
      <c r="A524" s="38" t="s">
        <v>553</v>
      </c>
      <c r="B524" s="38"/>
      <c r="C524" s="38">
        <f>146.9-15.7</f>
        <v>131.20000000000002</v>
      </c>
      <c r="D524" s="38">
        <f>146.9-15.7</f>
        <v>131.20000000000002</v>
      </c>
    </row>
    <row r="525" spans="1:4" ht="12.75">
      <c r="A525" s="38" t="s">
        <v>555</v>
      </c>
      <c r="B525" s="38"/>
      <c r="C525" s="38">
        <v>8.9</v>
      </c>
      <c r="D525" s="38">
        <v>8.9</v>
      </c>
    </row>
    <row r="526" spans="1:4" ht="12.75">
      <c r="A526" s="38" t="s">
        <v>556</v>
      </c>
      <c r="B526" s="38">
        <v>7</v>
      </c>
      <c r="C526" s="38">
        <f>19.16+2</f>
        <v>21.16</v>
      </c>
      <c r="D526" s="38">
        <v>21.16</v>
      </c>
    </row>
    <row r="527" spans="1:4" ht="12.75">
      <c r="A527" s="38" t="s">
        <v>556</v>
      </c>
      <c r="B527" s="38">
        <v>5</v>
      </c>
      <c r="C527" s="38">
        <v>16.4</v>
      </c>
      <c r="D527" s="38">
        <v>16.4</v>
      </c>
    </row>
    <row r="528" spans="1:4" ht="12.75">
      <c r="A528" s="95" t="s">
        <v>557</v>
      </c>
      <c r="B528" s="96" t="s">
        <v>558</v>
      </c>
      <c r="C528" s="97">
        <v>5.72</v>
      </c>
      <c r="D528" s="97">
        <v>5.72</v>
      </c>
    </row>
    <row r="529" spans="1:4" ht="12.75">
      <c r="A529" s="95" t="s">
        <v>557</v>
      </c>
      <c r="B529" s="96" t="s">
        <v>559</v>
      </c>
      <c r="C529" s="96">
        <f>2.42+1.4</f>
        <v>3.82</v>
      </c>
      <c r="D529" s="97">
        <v>3.82</v>
      </c>
    </row>
    <row r="530" spans="1:4" ht="12.75">
      <c r="A530" s="95" t="s">
        <v>560</v>
      </c>
      <c r="B530" s="96" t="s">
        <v>561</v>
      </c>
      <c r="C530" s="96">
        <v>385.3</v>
      </c>
      <c r="D530" s="96">
        <v>385.3</v>
      </c>
    </row>
    <row r="531" spans="1:4" ht="12.75">
      <c r="A531" s="95" t="s">
        <v>560</v>
      </c>
      <c r="B531" s="96" t="s">
        <v>562</v>
      </c>
      <c r="C531" s="96">
        <f>157.9+142.55</f>
        <v>300.45000000000005</v>
      </c>
      <c r="D531" s="96">
        <v>300.45</v>
      </c>
    </row>
    <row r="532" spans="1:4" ht="12.75">
      <c r="A532" s="98" t="s">
        <v>560</v>
      </c>
      <c r="B532" s="96" t="s">
        <v>563</v>
      </c>
      <c r="C532" s="96">
        <f>169.2-15.4-100.1-30.6-8</f>
        <v>15.099999999999987</v>
      </c>
      <c r="D532" s="96">
        <f>169.2-15.4-100.1-30.6-8</f>
        <v>15.099999999999987</v>
      </c>
    </row>
    <row r="533" spans="1:4" ht="12.75">
      <c r="A533" s="96" t="s">
        <v>560</v>
      </c>
      <c r="B533" s="96"/>
      <c r="C533" s="96">
        <f>107.27-6.4-70.78-6.75</f>
        <v>23.33999999999999</v>
      </c>
      <c r="D533" s="96">
        <f>107.27-6.4-70.78-6.75</f>
        <v>23.33999999999999</v>
      </c>
    </row>
    <row r="534" spans="1:4" ht="12.75">
      <c r="A534" s="96" t="s">
        <v>560</v>
      </c>
      <c r="B534" s="96">
        <f>25-16</f>
        <v>9</v>
      </c>
      <c r="C534" s="96">
        <f>196.6-124.05</f>
        <v>72.55</v>
      </c>
      <c r="D534" s="96">
        <f>196.6-124.05</f>
        <v>72.55</v>
      </c>
    </row>
    <row r="535" spans="1:4" ht="12.75">
      <c r="A535" s="96" t="s">
        <v>557</v>
      </c>
      <c r="B535" s="96" t="s">
        <v>564</v>
      </c>
      <c r="C535" s="96">
        <v>6.6</v>
      </c>
      <c r="D535" s="96">
        <v>6.6</v>
      </c>
    </row>
    <row r="536" spans="1:4" ht="12.75">
      <c r="A536" s="96" t="s">
        <v>557</v>
      </c>
      <c r="B536" s="96">
        <v>6</v>
      </c>
      <c r="C536" s="96">
        <v>21.22</v>
      </c>
      <c r="D536" s="96">
        <v>21.22</v>
      </c>
    </row>
    <row r="537" spans="1:4" ht="12.75">
      <c r="A537" s="26" t="s">
        <v>565</v>
      </c>
      <c r="B537"/>
      <c r="C537">
        <v>6.08</v>
      </c>
      <c r="D537">
        <v>6.08</v>
      </c>
    </row>
    <row r="538" spans="1:4" ht="12.75">
      <c r="A538" s="26" t="s">
        <v>566</v>
      </c>
      <c r="B538" t="s">
        <v>567</v>
      </c>
      <c r="C538">
        <v>4.4</v>
      </c>
      <c r="D538">
        <v>4.4</v>
      </c>
    </row>
    <row r="539" spans="1:4" ht="12.75">
      <c r="A539" s="26" t="s">
        <v>568</v>
      </c>
      <c r="B539"/>
      <c r="C539">
        <v>3.82</v>
      </c>
      <c r="D539">
        <v>3.82</v>
      </c>
    </row>
    <row r="540" spans="1:4" ht="12.75">
      <c r="A540" s="26" t="s">
        <v>566</v>
      </c>
      <c r="B540"/>
      <c r="C540">
        <v>5.1</v>
      </c>
      <c r="D540">
        <v>5.1</v>
      </c>
    </row>
    <row r="541" spans="1:4" ht="12.75">
      <c r="A541" s="8" t="s">
        <v>569</v>
      </c>
      <c r="B541" s="9" t="s">
        <v>570</v>
      </c>
      <c r="C541" s="9">
        <f>105.22-31.06-24.3-25.5</f>
        <v>24.36</v>
      </c>
      <c r="D541" s="9">
        <f>105.22-31.06-24.3-25.5</f>
        <v>24.36</v>
      </c>
    </row>
    <row r="542" spans="1:4" ht="12.75">
      <c r="A542" s="95" t="s">
        <v>568</v>
      </c>
      <c r="B542" s="96" t="s">
        <v>571</v>
      </c>
      <c r="C542" s="96">
        <v>6.54</v>
      </c>
      <c r="D542" s="96">
        <v>6.54</v>
      </c>
    </row>
    <row r="543" spans="1:4" ht="12.75">
      <c r="A543" s="99" t="s">
        <v>572</v>
      </c>
      <c r="B543" s="96" t="s">
        <v>573</v>
      </c>
      <c r="C543" s="98">
        <v>17.82</v>
      </c>
      <c r="D543" s="100">
        <v>17.82</v>
      </c>
    </row>
    <row r="544" spans="1:4" ht="12.75">
      <c r="A544" s="99" t="s">
        <v>572</v>
      </c>
      <c r="B544" s="96" t="s">
        <v>574</v>
      </c>
      <c r="C544" s="96">
        <f>(7.54+8.08+9.1+7+8.1+6.4+8.94+6.54+6.9+7+8+7.94+8.6+7.45-8+9.47+9.36+7.9+8.57+7.02+7.42+7.27+9.04+6.56+10.28)+(7.94+8.9+7.26+9+7.8+6.6+8.76)-111.3-64.5</f>
        <v>62.93999999999998</v>
      </c>
      <c r="D544" s="97">
        <f>268-8-111.3-64.5</f>
        <v>84.19999999999999</v>
      </c>
    </row>
    <row r="545" spans="1:4" ht="12.75">
      <c r="A545" s="96" t="s">
        <v>572</v>
      </c>
      <c r="B545" s="96">
        <v>20</v>
      </c>
      <c r="C545" s="96">
        <v>192.83</v>
      </c>
      <c r="D545" s="96">
        <v>192.83</v>
      </c>
    </row>
    <row r="546" spans="1:4" ht="12.75">
      <c r="A546" s="96" t="s">
        <v>572</v>
      </c>
      <c r="B546" s="96"/>
      <c r="C546" s="96">
        <v>66.7</v>
      </c>
      <c r="D546" s="96">
        <v>66.7</v>
      </c>
    </row>
    <row r="547" spans="1:4" ht="12.75">
      <c r="A547" s="96" t="s">
        <v>572</v>
      </c>
      <c r="B547" s="96"/>
      <c r="C547" s="96">
        <v>80.7</v>
      </c>
      <c r="D547" s="96">
        <v>80.7</v>
      </c>
    </row>
    <row r="548" spans="1:4" ht="12.75">
      <c r="A548" s="96" t="s">
        <v>572</v>
      </c>
      <c r="B548" s="96">
        <v>16</v>
      </c>
      <c r="C548" s="96">
        <v>12.2</v>
      </c>
      <c r="D548" s="96">
        <f>12.2</f>
        <v>12.2</v>
      </c>
    </row>
    <row r="549" spans="1:4" ht="12.75">
      <c r="A549" s="96" t="s">
        <v>568</v>
      </c>
      <c r="B549" s="96">
        <v>1</v>
      </c>
      <c r="C549" s="96">
        <v>6.3</v>
      </c>
      <c r="D549" s="96">
        <v>6.3</v>
      </c>
    </row>
    <row r="550" spans="1:4" ht="12.75">
      <c r="A550" s="26" t="s">
        <v>575</v>
      </c>
      <c r="B550">
        <v>4</v>
      </c>
      <c r="C550">
        <v>19.86</v>
      </c>
      <c r="D550">
        <v>19.86</v>
      </c>
    </row>
    <row r="551" spans="1:4" ht="12.75">
      <c r="A551" s="35" t="s">
        <v>576</v>
      </c>
      <c r="B551" s="6" t="s">
        <v>577</v>
      </c>
      <c r="C551" s="26">
        <v>3.18</v>
      </c>
      <c r="D551" s="26">
        <v>3.18</v>
      </c>
    </row>
    <row r="552" spans="1:4" ht="12.75">
      <c r="A552" s="5" t="s">
        <v>578</v>
      </c>
      <c r="B552"/>
      <c r="C552">
        <v>4.28</v>
      </c>
      <c r="D552">
        <v>4.28</v>
      </c>
    </row>
    <row r="553" spans="1:4" ht="12.75">
      <c r="A553" s="26" t="s">
        <v>578</v>
      </c>
      <c r="B553">
        <v>3</v>
      </c>
      <c r="C553">
        <f>27.26</f>
        <v>27.26</v>
      </c>
      <c r="D553">
        <f>27.26</f>
        <v>27.26</v>
      </c>
    </row>
    <row r="554" spans="1:4" ht="12.75">
      <c r="A554" s="26" t="s">
        <v>579</v>
      </c>
      <c r="B554" s="54">
        <v>13</v>
      </c>
      <c r="C554" s="54">
        <f>140.6+9.8</f>
        <v>150.4</v>
      </c>
      <c r="D554">
        <v>150.4</v>
      </c>
    </row>
    <row r="555" spans="1:4" ht="12.75">
      <c r="A555" s="26" t="s">
        <v>580</v>
      </c>
      <c r="B555"/>
      <c r="C555">
        <f>20.54+20.86+14.8+14.64+15-14.1-41.4</f>
        <v>30.34000000000001</v>
      </c>
      <c r="D555">
        <f>101-14.1-15.9-41.4</f>
        <v>29.6</v>
      </c>
    </row>
    <row r="556" spans="1:4" ht="12.75">
      <c r="A556" s="101" t="s">
        <v>581</v>
      </c>
      <c r="B556" s="102">
        <v>1970</v>
      </c>
      <c r="C556" s="103">
        <v>16.8</v>
      </c>
      <c r="D556" s="103">
        <v>16.8</v>
      </c>
    </row>
    <row r="557" spans="1:4" ht="12.75">
      <c r="A557" s="101" t="s">
        <v>581</v>
      </c>
      <c r="B557" s="104"/>
      <c r="C557" s="103">
        <f>15.92+16.48+15.8+14.38+15.42-48.1</f>
        <v>29.9</v>
      </c>
      <c r="D557" s="103">
        <f>156.14-17.1-17.7-12.9-14.4-16-48.1</f>
        <v>29.939999999999976</v>
      </c>
    </row>
    <row r="558" spans="1:4" ht="12.75">
      <c r="A558" s="101" t="s">
        <v>581</v>
      </c>
      <c r="B558" s="102" t="s">
        <v>582</v>
      </c>
      <c r="C558" s="103">
        <f>16.43+22.3+17.65+16.4+19.23+15.78+16.76+16.17+19+22.75+17.3+17.91+16.47+16.33</f>
        <v>250.48000000000002</v>
      </c>
      <c r="D558" s="103">
        <f>307.52-19.52-19.46-18.06</f>
        <v>250.48000000000002</v>
      </c>
    </row>
    <row r="559" spans="1:4" ht="12.75">
      <c r="A559" s="101" t="s">
        <v>581</v>
      </c>
      <c r="B559" s="102"/>
      <c r="C559" s="103">
        <f>17.7+17.26+19.37+20.9+20.65+21.2+19.74+12.77+11.17+10.7</f>
        <v>171.45999999999998</v>
      </c>
      <c r="D559" s="103">
        <f>223.8-10.85-11.16-12.57-17.77</f>
        <v>171.45000000000002</v>
      </c>
    </row>
    <row r="560" spans="1:4" ht="12.75">
      <c r="A560" s="101" t="s">
        <v>581</v>
      </c>
      <c r="B560" s="102"/>
      <c r="C560" s="103">
        <f>19.15+18.36+13.48+13.55+15.1+6.3+16+10.75</f>
        <v>112.68999999999998</v>
      </c>
      <c r="D560" s="103">
        <f>322.78-20-21.46-20.7-16.65-12-8.67-21.36-13.07-11.75-14.9-12.48-12.73-13.27-11.03</f>
        <v>112.71000000000002</v>
      </c>
    </row>
    <row r="561" spans="1:4" ht="12.75">
      <c r="A561" s="101" t="s">
        <v>581</v>
      </c>
      <c r="B561" s="102"/>
      <c r="C561" s="103">
        <v>5.2</v>
      </c>
      <c r="D561" s="103">
        <v>5.2</v>
      </c>
    </row>
    <row r="562" spans="1:4" ht="12.75">
      <c r="A562" s="101" t="s">
        <v>581</v>
      </c>
      <c r="B562" s="102" t="s">
        <v>583</v>
      </c>
      <c r="C562" s="103">
        <f>308.5-24.4</f>
        <v>284.1</v>
      </c>
      <c r="D562" s="103" t="e">
        <f>308.5-24.4-'[1]bye'!B2446</f>
        <v>#VALUE!</v>
      </c>
    </row>
    <row r="563" spans="1:4" ht="12.75">
      <c r="A563" s="101" t="s">
        <v>566</v>
      </c>
      <c r="B563" s="102"/>
      <c r="C563" s="103">
        <v>4.7</v>
      </c>
      <c r="D563" s="103">
        <v>4.7</v>
      </c>
    </row>
    <row r="564" spans="1:4" ht="12.75">
      <c r="A564" s="101" t="s">
        <v>581</v>
      </c>
      <c r="B564" s="102" t="s">
        <v>584</v>
      </c>
      <c r="C564" s="103">
        <f>190.8-36.1-38.3</f>
        <v>116.40000000000002</v>
      </c>
      <c r="D564" s="103">
        <f>190.8-36.1-38.3</f>
        <v>116.40000000000002</v>
      </c>
    </row>
    <row r="565" spans="1:4" ht="12.75">
      <c r="A565" s="101" t="s">
        <v>566</v>
      </c>
      <c r="B565" s="102">
        <v>1</v>
      </c>
      <c r="C565" s="103">
        <v>11.8</v>
      </c>
      <c r="D565" s="103">
        <v>11.8</v>
      </c>
    </row>
    <row r="566" spans="1:4" ht="12.75">
      <c r="A566" t="s">
        <v>585</v>
      </c>
      <c r="B566" t="s">
        <v>167</v>
      </c>
      <c r="C566">
        <v>52.2</v>
      </c>
      <c r="D566">
        <v>52.2</v>
      </c>
    </row>
    <row r="567" spans="1:4" ht="12.75">
      <c r="A567" s="47" t="s">
        <v>586</v>
      </c>
      <c r="B567" s="50"/>
      <c r="C567" s="50">
        <f>25.32+29.26+29.1+26.54+29.76+26.68+25.22+29.02</f>
        <v>220.9</v>
      </c>
      <c r="D567" s="50">
        <f>321.1-25.74-25.32-23.83-25.32</f>
        <v>220.89000000000004</v>
      </c>
    </row>
    <row r="568" spans="1:4" ht="12.75">
      <c r="A568" s="49" t="s">
        <v>587</v>
      </c>
      <c r="B568" s="50"/>
      <c r="C568" s="50">
        <v>25</v>
      </c>
      <c r="D568" s="50">
        <v>25</v>
      </c>
    </row>
    <row r="569" spans="1:4" ht="12.75">
      <c r="A569" s="44" t="s">
        <v>588</v>
      </c>
      <c r="B569" s="50" t="s">
        <v>589</v>
      </c>
      <c r="C569" s="50">
        <f>162.2-71.6</f>
        <v>90.6</v>
      </c>
      <c r="D569" s="50">
        <f>162.2-71.6</f>
        <v>90.6</v>
      </c>
    </row>
    <row r="570" spans="1:4" ht="12.75">
      <c r="A570" s="63" t="s">
        <v>590</v>
      </c>
      <c r="B570" s="61" t="s">
        <v>591</v>
      </c>
      <c r="C570" s="63">
        <v>12.66</v>
      </c>
      <c r="D570" s="63">
        <v>12.66</v>
      </c>
    </row>
    <row r="571" spans="1:4" ht="12.75">
      <c r="A571" s="63" t="s">
        <v>590</v>
      </c>
      <c r="B571" s="61" t="s">
        <v>592</v>
      </c>
      <c r="C571" s="105">
        <v>13</v>
      </c>
      <c r="D571" s="105">
        <v>13</v>
      </c>
    </row>
    <row r="572" spans="1:4" ht="12.75">
      <c r="A572" s="5" t="s">
        <v>593</v>
      </c>
      <c r="B572" s="6" t="s">
        <v>528</v>
      </c>
      <c r="C572" s="26">
        <v>7.6</v>
      </c>
      <c r="D572" s="26">
        <v>7.6</v>
      </c>
    </row>
    <row r="573" spans="1:4" ht="12.75">
      <c r="A573" s="53" t="s">
        <v>594</v>
      </c>
      <c r="B573" s="9" t="s">
        <v>595</v>
      </c>
      <c r="C573" s="10">
        <v>6.44</v>
      </c>
      <c r="D573" s="10">
        <v>6.44</v>
      </c>
    </row>
    <row r="574" spans="1:4" ht="12.75">
      <c r="A574" s="5" t="s">
        <v>593</v>
      </c>
      <c r="B574" s="9"/>
      <c r="C574" s="10">
        <v>17</v>
      </c>
      <c r="D574" s="10">
        <v>17</v>
      </c>
    </row>
    <row r="575" spans="1:4" ht="12.75">
      <c r="A575" s="26" t="s">
        <v>590</v>
      </c>
      <c r="B575"/>
      <c r="C575">
        <v>6.22</v>
      </c>
      <c r="D575">
        <v>6.22</v>
      </c>
    </row>
    <row r="576" spans="1:4" ht="12.75">
      <c r="A576" s="26" t="s">
        <v>596</v>
      </c>
      <c r="B576"/>
      <c r="C576">
        <v>9.72</v>
      </c>
      <c r="D576">
        <v>9.72</v>
      </c>
    </row>
    <row r="577" spans="1:4" ht="12.75">
      <c r="A577" s="26" t="s">
        <v>590</v>
      </c>
      <c r="B577"/>
      <c r="C577">
        <f>9.8+11+11.8</f>
        <v>32.6</v>
      </c>
      <c r="D577">
        <v>32.6</v>
      </c>
    </row>
    <row r="578" spans="1:4" ht="12.75">
      <c r="A578" s="26" t="s">
        <v>597</v>
      </c>
      <c r="B578" t="s">
        <v>598</v>
      </c>
      <c r="C578">
        <v>26.1</v>
      </c>
      <c r="D578">
        <v>26.1</v>
      </c>
    </row>
    <row r="579" spans="1:4" ht="12.75">
      <c r="A579" s="106" t="s">
        <v>599</v>
      </c>
      <c r="B579" s="107"/>
      <c r="C579" s="108">
        <f>34.5+27.04+29.72</f>
        <v>91.25999999999999</v>
      </c>
      <c r="D579" s="108">
        <f>191.9-29.76-34.6-27.04</f>
        <v>100.50000000000003</v>
      </c>
    </row>
    <row r="580" spans="1:4" ht="12.75">
      <c r="A580" s="106" t="s">
        <v>599</v>
      </c>
      <c r="B580" s="107"/>
      <c r="C580" s="108">
        <f>28.8+28.3</f>
        <v>57.1</v>
      </c>
      <c r="D580" s="108">
        <f>170.1-27.5-27.5-28.9-28.9</f>
        <v>57.29999999999999</v>
      </c>
    </row>
    <row r="581" spans="1:4" ht="12.75">
      <c r="A581" s="106" t="s">
        <v>600</v>
      </c>
      <c r="B581" s="107"/>
      <c r="C581" s="108">
        <v>23.52</v>
      </c>
      <c r="D581" s="108">
        <v>23.52</v>
      </c>
    </row>
    <row r="582" spans="1:4" ht="12.75">
      <c r="A582" s="106" t="s">
        <v>601</v>
      </c>
      <c r="B582" s="107"/>
      <c r="C582" s="108">
        <v>5.7</v>
      </c>
      <c r="D582" s="108">
        <v>5.7</v>
      </c>
    </row>
    <row r="583" spans="1:4" ht="12.75">
      <c r="A583" s="109" t="s">
        <v>602</v>
      </c>
      <c r="B583" s="107">
        <v>1</v>
      </c>
      <c r="C583" s="108">
        <v>18.86</v>
      </c>
      <c r="D583" s="108">
        <v>18.86</v>
      </c>
    </row>
    <row r="584" spans="1:4" ht="12.75">
      <c r="A584" t="s">
        <v>603</v>
      </c>
      <c r="B584" t="s">
        <v>604</v>
      </c>
      <c r="C584">
        <v>21.5</v>
      </c>
      <c r="D584">
        <v>21.5</v>
      </c>
    </row>
    <row r="585" spans="1:4" ht="12.75">
      <c r="A585" s="26" t="s">
        <v>605</v>
      </c>
      <c r="B585" t="s">
        <v>430</v>
      </c>
      <c r="C585">
        <f>24.1</f>
        <v>24.1</v>
      </c>
      <c r="D585">
        <f>63.03-38.93</f>
        <v>24.1</v>
      </c>
    </row>
    <row r="586" spans="1:4" ht="12.75">
      <c r="A586" s="25" t="s">
        <v>606</v>
      </c>
      <c r="B586" t="s">
        <v>607</v>
      </c>
      <c r="C586">
        <f>8.92</f>
        <v>8.92</v>
      </c>
      <c r="D586">
        <v>8.92</v>
      </c>
    </row>
    <row r="587" spans="1:4" ht="12.75">
      <c r="A587" s="26" t="s">
        <v>605</v>
      </c>
      <c r="B587" t="s">
        <v>608</v>
      </c>
      <c r="C587">
        <f>21.8+21.8+22.7+28.7+28.3</f>
        <v>123.3</v>
      </c>
      <c r="D587">
        <v>123.3</v>
      </c>
    </row>
    <row r="588" spans="1:4" ht="12.75">
      <c r="A588" s="26" t="s">
        <v>605</v>
      </c>
      <c r="B588" t="s">
        <v>430</v>
      </c>
      <c r="C588">
        <v>17.8</v>
      </c>
      <c r="D588">
        <v>17.8</v>
      </c>
    </row>
    <row r="589" spans="1:4" ht="12.75">
      <c r="A589" s="25" t="s">
        <v>609</v>
      </c>
      <c r="B589"/>
      <c r="C589" s="31">
        <v>30.7</v>
      </c>
      <c r="D589" s="31">
        <v>30.7</v>
      </c>
    </row>
    <row r="590" spans="1:4" ht="12.75">
      <c r="A590" s="25" t="s">
        <v>610</v>
      </c>
      <c r="B590" t="s">
        <v>226</v>
      </c>
      <c r="C590" s="31">
        <v>18.1</v>
      </c>
      <c r="D590" s="31">
        <v>18.1</v>
      </c>
    </row>
    <row r="591" spans="1:4" ht="12.75">
      <c r="A591" s="54" t="s">
        <v>611</v>
      </c>
      <c r="B591">
        <v>1</v>
      </c>
      <c r="C591">
        <v>9.56</v>
      </c>
      <c r="D591">
        <v>9.56</v>
      </c>
    </row>
    <row r="592" spans="1:4" ht="12.75">
      <c r="A592" t="s">
        <v>612</v>
      </c>
      <c r="B592" t="s">
        <v>281</v>
      </c>
      <c r="C592">
        <v>13.9</v>
      </c>
      <c r="D592">
        <v>13.9</v>
      </c>
    </row>
    <row r="593" spans="1:4" ht="12.75">
      <c r="A593" t="s">
        <v>609</v>
      </c>
      <c r="B593"/>
      <c r="C593">
        <v>16.2</v>
      </c>
      <c r="D593">
        <v>16.2</v>
      </c>
    </row>
    <row r="594" spans="1:4" ht="12.75">
      <c r="A594" s="25" t="s">
        <v>613</v>
      </c>
      <c r="B594" t="s">
        <v>614</v>
      </c>
      <c r="C594" s="31">
        <v>11.2</v>
      </c>
      <c r="D594" s="31">
        <v>11.2</v>
      </c>
    </row>
    <row r="595" spans="1:4" ht="12.75">
      <c r="A595" s="110" t="s">
        <v>615</v>
      </c>
      <c r="B595" s="9" t="s">
        <v>226</v>
      </c>
      <c r="C595" s="9">
        <v>20.5</v>
      </c>
      <c r="D595" s="10">
        <v>20.5</v>
      </c>
    </row>
    <row r="596" spans="1:4" ht="12.75">
      <c r="A596" s="8" t="s">
        <v>613</v>
      </c>
      <c r="B596" s="9" t="s">
        <v>616</v>
      </c>
      <c r="C596" s="9">
        <f>20.3+22.3</f>
        <v>42.6</v>
      </c>
      <c r="D596" s="10">
        <v>42.6</v>
      </c>
    </row>
    <row r="597" spans="1:4" ht="12.75">
      <c r="A597" s="101" t="s">
        <v>617</v>
      </c>
      <c r="B597" s="102" t="s">
        <v>618</v>
      </c>
      <c r="C597" s="103">
        <v>25.5</v>
      </c>
      <c r="D597" s="103">
        <v>25.5</v>
      </c>
    </row>
    <row r="598" spans="1:4" ht="12.75">
      <c r="A598" s="26" t="s">
        <v>619</v>
      </c>
      <c r="B598"/>
      <c r="C598">
        <v>22.2</v>
      </c>
      <c r="D598">
        <v>22.2</v>
      </c>
    </row>
    <row r="599" spans="1:4" ht="12.75">
      <c r="A599" s="111" t="s">
        <v>620</v>
      </c>
      <c r="B599" s="61" t="s">
        <v>621</v>
      </c>
      <c r="C599" s="63">
        <f>27+65.2+56.8</f>
        <v>149</v>
      </c>
      <c r="D599" s="63">
        <f>27+65.2+56.8</f>
        <v>149</v>
      </c>
    </row>
    <row r="600" spans="1:4" ht="12.75">
      <c r="A600" s="5" t="s">
        <v>620</v>
      </c>
      <c r="B600" s="9" t="s">
        <v>622</v>
      </c>
      <c r="C600" s="9">
        <f>18.6</f>
        <v>18.6</v>
      </c>
      <c r="D600" s="10">
        <v>18.6</v>
      </c>
    </row>
    <row r="601" spans="1:4" ht="12.75">
      <c r="A601" s="93" t="s">
        <v>623</v>
      </c>
      <c r="B601">
        <v>3</v>
      </c>
      <c r="C601">
        <f>14.49+14.3+12.9</f>
        <v>41.69</v>
      </c>
      <c r="D601">
        <v>41.69</v>
      </c>
    </row>
    <row r="602" spans="1:4" ht="12.75">
      <c r="A602" s="53" t="s">
        <v>624</v>
      </c>
      <c r="B602" s="52" t="s">
        <v>164</v>
      </c>
      <c r="C602" s="9">
        <v>39.5</v>
      </c>
      <c r="D602" s="10">
        <v>39.5</v>
      </c>
    </row>
    <row r="603" spans="1:4" ht="12.75">
      <c r="A603" s="112" t="s">
        <v>625</v>
      </c>
      <c r="B603" s="73"/>
      <c r="C603" s="73">
        <f>79.4+60.6</f>
        <v>140</v>
      </c>
      <c r="D603" s="73">
        <v>140</v>
      </c>
    </row>
    <row r="604" spans="1:4" ht="12.75">
      <c r="A604" t="s">
        <v>626</v>
      </c>
      <c r="B604"/>
      <c r="C604">
        <v>29.6</v>
      </c>
      <c r="D604">
        <v>29.6</v>
      </c>
    </row>
    <row r="605" spans="1:4" ht="12.75">
      <c r="A605" s="60" t="s">
        <v>627</v>
      </c>
      <c r="B605" s="61" t="s">
        <v>628</v>
      </c>
      <c r="C605" s="62">
        <v>54.3</v>
      </c>
      <c r="D605" s="62">
        <v>54.16</v>
      </c>
    </row>
    <row r="606" spans="1:4" ht="12.75">
      <c r="A606" s="5" t="s">
        <v>629</v>
      </c>
      <c r="B606" s="6">
        <v>904</v>
      </c>
      <c r="C606" s="26">
        <v>45.1</v>
      </c>
      <c r="D606" s="26">
        <v>45.1</v>
      </c>
    </row>
    <row r="607" spans="1:4" ht="12.75">
      <c r="A607" s="101" t="s">
        <v>630</v>
      </c>
      <c r="B607" s="102"/>
      <c r="C607" s="103">
        <v>52.5</v>
      </c>
      <c r="D607" s="103">
        <f>52.5</f>
        <v>52.5</v>
      </c>
    </row>
    <row r="608" spans="1:4" ht="12.75">
      <c r="A608" s="101" t="s">
        <v>630</v>
      </c>
      <c r="B608" s="102" t="s">
        <v>631</v>
      </c>
      <c r="C608" s="103">
        <v>44</v>
      </c>
      <c r="D608" s="103">
        <v>44</v>
      </c>
    </row>
    <row r="609" spans="1:4" ht="12.75">
      <c r="A609" s="101" t="s">
        <v>632</v>
      </c>
      <c r="B609" s="102" t="s">
        <v>633</v>
      </c>
      <c r="C609" s="103">
        <f>45.9+60.5</f>
        <v>106.4</v>
      </c>
      <c r="D609" s="103">
        <f>45.9+60.5</f>
        <v>106.4</v>
      </c>
    </row>
    <row r="610" spans="1:4" ht="12.75">
      <c r="A610" s="101" t="s">
        <v>634</v>
      </c>
      <c r="B610" s="102">
        <v>10</v>
      </c>
      <c r="C610" s="103">
        <f>42.48+42.52+39.12+40.38+42.54+42.56*3+42.62+42.16</f>
        <v>419.5</v>
      </c>
      <c r="D610" s="103">
        <v>419.5</v>
      </c>
    </row>
    <row r="611" spans="1:4" ht="12.75">
      <c r="A611" s="26" t="s">
        <v>635</v>
      </c>
      <c r="B611"/>
      <c r="C611">
        <v>66.6</v>
      </c>
      <c r="D611">
        <v>66.6</v>
      </c>
    </row>
    <row r="612" spans="1:4" ht="12.75">
      <c r="A612" s="26" t="s">
        <v>636</v>
      </c>
      <c r="B612"/>
      <c r="C612">
        <v>62.6</v>
      </c>
      <c r="D612">
        <v>62.6</v>
      </c>
    </row>
    <row r="613" spans="1:4" ht="12.75">
      <c r="A613" s="113" t="s">
        <v>637</v>
      </c>
      <c r="B613" s="73"/>
      <c r="C613" s="73">
        <v>71.4</v>
      </c>
      <c r="D613" s="73">
        <v>71.4</v>
      </c>
    </row>
    <row r="614" spans="1:4" ht="12.75">
      <c r="A614" s="113" t="s">
        <v>637</v>
      </c>
      <c r="B614" s="73"/>
      <c r="C614" s="73">
        <v>75.3</v>
      </c>
      <c r="D614" s="73">
        <v>75.3</v>
      </c>
    </row>
    <row r="615" spans="1:4" ht="12.75">
      <c r="A615" s="113" t="s">
        <v>638</v>
      </c>
      <c r="B615" s="73"/>
      <c r="C615" s="73">
        <v>70.9</v>
      </c>
      <c r="D615" s="73">
        <v>70.9</v>
      </c>
    </row>
    <row r="616" spans="1:4" ht="12.75">
      <c r="A616" s="73" t="s">
        <v>639</v>
      </c>
      <c r="B616" s="73"/>
      <c r="C616" s="73">
        <v>51.1</v>
      </c>
      <c r="D616" s="73">
        <v>51.1</v>
      </c>
    </row>
    <row r="617" spans="1:4" ht="12.75">
      <c r="A617" s="112" t="s">
        <v>640</v>
      </c>
      <c r="B617" s="74" t="s">
        <v>641</v>
      </c>
      <c r="C617" s="114">
        <v>87</v>
      </c>
      <c r="D617" s="114">
        <v>93.5</v>
      </c>
    </row>
    <row r="618" spans="1:4" ht="12.75">
      <c r="A618" s="26" t="s">
        <v>642</v>
      </c>
      <c r="B618" t="s">
        <v>643</v>
      </c>
      <c r="C618">
        <f>61.8+98.05</f>
        <v>159.85</v>
      </c>
      <c r="D618">
        <v>159.85</v>
      </c>
    </row>
    <row r="619" spans="1:4" ht="12.75">
      <c r="A619" s="8" t="s">
        <v>644</v>
      </c>
      <c r="B619" s="64" t="s">
        <v>645</v>
      </c>
      <c r="C619" s="9">
        <v>112.6</v>
      </c>
      <c r="D619" s="10">
        <v>112.6</v>
      </c>
    </row>
    <row r="620" spans="1:4" ht="12.75">
      <c r="A620" s="25" t="s">
        <v>646</v>
      </c>
      <c r="B620" s="64" t="s">
        <v>647</v>
      </c>
      <c r="C620">
        <v>50.1</v>
      </c>
      <c r="D620">
        <v>50.1</v>
      </c>
    </row>
    <row r="621" spans="1:4" ht="12.75">
      <c r="A621" s="8" t="s">
        <v>648</v>
      </c>
      <c r="B621" s="9"/>
      <c r="C621" s="10">
        <v>190</v>
      </c>
      <c r="D621" s="10">
        <v>190</v>
      </c>
    </row>
    <row r="622" spans="1:4" ht="12.75">
      <c r="A622" s="8" t="s">
        <v>649</v>
      </c>
      <c r="B622" s="9"/>
      <c r="C622" s="10">
        <f>45.4</f>
        <v>45.4</v>
      </c>
      <c r="D622" s="10">
        <f>95.96-50.56</f>
        <v>45.39999999999999</v>
      </c>
    </row>
    <row r="623" spans="1:4" ht="12.75">
      <c r="A623" t="s">
        <v>650</v>
      </c>
      <c r="B623"/>
      <c r="C623">
        <v>18.3</v>
      </c>
      <c r="D623">
        <v>18.3</v>
      </c>
    </row>
    <row r="624" spans="1:4" ht="12.75">
      <c r="A624" t="s">
        <v>650</v>
      </c>
      <c r="B624"/>
      <c r="C624">
        <v>29.9</v>
      </c>
      <c r="D624">
        <v>29.9</v>
      </c>
    </row>
    <row r="625" spans="1:4" ht="12.75">
      <c r="A625" s="25" t="s">
        <v>651</v>
      </c>
      <c r="B625" s="9" t="s">
        <v>652</v>
      </c>
      <c r="C625" s="9">
        <v>121.1</v>
      </c>
      <c r="D625" s="10">
        <v>121.1</v>
      </c>
    </row>
    <row r="626" spans="1:4" ht="12.75">
      <c r="A626" s="5" t="s">
        <v>653</v>
      </c>
      <c r="B626" s="9" t="s">
        <v>654</v>
      </c>
      <c r="C626" s="9">
        <v>57.6</v>
      </c>
      <c r="D626" s="10">
        <v>57.6</v>
      </c>
    </row>
    <row r="627" spans="1:4" ht="12.75">
      <c r="A627" s="19">
        <v>1</v>
      </c>
      <c r="B627" s="55"/>
      <c r="C627" s="56"/>
      <c r="D627" s="56"/>
    </row>
    <row r="628" spans="1:4" ht="12.75">
      <c r="A628" s="25" t="s">
        <v>655</v>
      </c>
      <c r="B628"/>
      <c r="C628">
        <v>51.5</v>
      </c>
      <c r="D628">
        <v>51.5</v>
      </c>
    </row>
    <row r="629" spans="1:4" ht="12.75">
      <c r="A629" s="25" t="s">
        <v>656</v>
      </c>
      <c r="B629"/>
      <c r="C629">
        <v>5.74</v>
      </c>
      <c r="D629">
        <v>5.74</v>
      </c>
    </row>
    <row r="630" spans="1:4" ht="12.75">
      <c r="A630" s="25" t="s">
        <v>657</v>
      </c>
      <c r="B630"/>
      <c r="C630">
        <f>51.2-2.7-14.9</f>
        <v>33.6</v>
      </c>
      <c r="D630">
        <f>51.2-2.7-14.9</f>
        <v>33.6</v>
      </c>
    </row>
    <row r="631" spans="1:4" ht="12.75">
      <c r="A631" s="25" t="s">
        <v>658</v>
      </c>
      <c r="B631"/>
      <c r="C631">
        <f>14.6-3.7</f>
        <v>10.899999999999999</v>
      </c>
      <c r="D631">
        <f>14.6-3.7</f>
        <v>10.899999999999999</v>
      </c>
    </row>
    <row r="632" spans="1:4" ht="12.75">
      <c r="A632" s="26" t="s">
        <v>658</v>
      </c>
      <c r="B632">
        <v>1</v>
      </c>
      <c r="C632">
        <v>3.14</v>
      </c>
      <c r="D632">
        <v>3.14</v>
      </c>
    </row>
    <row r="633" spans="1:4" ht="12.75">
      <c r="A633" s="5" t="s">
        <v>659</v>
      </c>
      <c r="B633" s="9" t="s">
        <v>660</v>
      </c>
      <c r="C633" s="115">
        <v>17.14</v>
      </c>
      <c r="D633" s="57">
        <v>17.14</v>
      </c>
    </row>
    <row r="634" spans="1:4" ht="12.75">
      <c r="A634" s="5" t="s">
        <v>661</v>
      </c>
      <c r="B634" s="9" t="s">
        <v>662</v>
      </c>
      <c r="C634" s="9">
        <v>13.8</v>
      </c>
      <c r="D634" s="10">
        <v>13.8</v>
      </c>
    </row>
    <row r="635" spans="1:4" ht="12.75">
      <c r="A635" s="13" t="s">
        <v>663</v>
      </c>
      <c r="B635" s="14"/>
      <c r="C635" s="15">
        <v>4.8</v>
      </c>
      <c r="D635" s="16">
        <v>4.8</v>
      </c>
    </row>
    <row r="636" spans="1:4" ht="12.75">
      <c r="A636" s="13" t="s">
        <v>664</v>
      </c>
      <c r="B636" s="14"/>
      <c r="C636" s="15">
        <f>D636/2</f>
        <v>1.1999999999999993</v>
      </c>
      <c r="D636" s="16">
        <f>54.3-51.9</f>
        <v>2.3999999999999986</v>
      </c>
    </row>
    <row r="637" spans="1:4" ht="12.75">
      <c r="A637">
        <v>1</v>
      </c>
      <c r="C637" s="4"/>
      <c r="D637" s="4"/>
    </row>
    <row r="638" spans="1:4" ht="12.75">
      <c r="A638" t="s">
        <v>665</v>
      </c>
      <c r="B638"/>
      <c r="C638">
        <v>2</v>
      </c>
      <c r="D638">
        <v>2</v>
      </c>
    </row>
    <row r="639" spans="1:4" ht="12.75">
      <c r="A639" t="s">
        <v>666</v>
      </c>
      <c r="B639"/>
      <c r="C639">
        <v>2.8</v>
      </c>
      <c r="D639">
        <v>2.8</v>
      </c>
    </row>
    <row r="640" spans="1:4" ht="12.75">
      <c r="A640" t="s">
        <v>667</v>
      </c>
      <c r="B640"/>
      <c r="C640">
        <v>9.8</v>
      </c>
      <c r="D640">
        <v>9.8</v>
      </c>
    </row>
    <row r="641" spans="1:4" ht="12.75">
      <c r="A641" s="5" t="s">
        <v>668</v>
      </c>
      <c r="B641" t="s">
        <v>669</v>
      </c>
      <c r="C641">
        <v>25.34</v>
      </c>
      <c r="D641">
        <v>25.62</v>
      </c>
    </row>
    <row r="642" spans="1:4" ht="12.75">
      <c r="A642" t="s">
        <v>670</v>
      </c>
      <c r="B642"/>
      <c r="C642">
        <v>16.3</v>
      </c>
      <c r="D642">
        <v>16.3</v>
      </c>
    </row>
    <row r="643" spans="1:4" ht="12.75">
      <c r="A643" s="5" t="s">
        <v>671</v>
      </c>
      <c r="B643" t="s">
        <v>672</v>
      </c>
      <c r="C643">
        <v>26.6</v>
      </c>
      <c r="D643">
        <v>29.18</v>
      </c>
    </row>
    <row r="644" spans="1:4" ht="12.75">
      <c r="A644" s="1">
        <v>1</v>
      </c>
      <c r="C644" s="30"/>
      <c r="D644" s="30"/>
    </row>
    <row r="645" spans="1:4" ht="12.75">
      <c r="A645" t="s">
        <v>673</v>
      </c>
      <c r="B645"/>
      <c r="C645">
        <v>3.1</v>
      </c>
      <c r="D645">
        <v>3.1</v>
      </c>
    </row>
    <row r="646" spans="1:4" ht="12.75">
      <c r="A646" s="8" t="s">
        <v>674</v>
      </c>
      <c r="B646" s="9"/>
      <c r="C646" s="10">
        <f>67.9-41.5-15.4</f>
        <v>11.000000000000005</v>
      </c>
      <c r="D646" s="10">
        <f>67.9-41.5-15.4</f>
        <v>11.000000000000005</v>
      </c>
    </row>
    <row r="647" spans="1:4" ht="12.75">
      <c r="A647" s="25" t="s">
        <v>674</v>
      </c>
      <c r="B647"/>
      <c r="C647">
        <f>61.5-5.5-25.7</f>
        <v>30.3</v>
      </c>
      <c r="D647">
        <f>61.5-5.5-25.7</f>
        <v>30.3</v>
      </c>
    </row>
    <row r="648" spans="1:4" ht="12.75">
      <c r="A648" t="s">
        <v>675</v>
      </c>
      <c r="B648">
        <v>2</v>
      </c>
      <c r="C648">
        <v>5.3</v>
      </c>
      <c r="D648">
        <v>5.3</v>
      </c>
    </row>
    <row r="649" spans="1:4" ht="12.75">
      <c r="A649" s="9" t="s">
        <v>676</v>
      </c>
      <c r="B649" s="6" t="s">
        <v>677</v>
      </c>
      <c r="C649">
        <v>4.38</v>
      </c>
      <c r="D649">
        <v>4.38</v>
      </c>
    </row>
    <row r="650" spans="1:4" ht="12.75">
      <c r="A650" s="8" t="s">
        <v>678</v>
      </c>
      <c r="B650" s="9"/>
      <c r="C650" s="10">
        <f>71.7-14.1-35.8</f>
        <v>21.800000000000004</v>
      </c>
      <c r="D650" s="10">
        <f>71.7-14.1-35.8</f>
        <v>21.800000000000004</v>
      </c>
    </row>
    <row r="651" spans="1:4" ht="12.75">
      <c r="A651" s="1" t="s">
        <v>679</v>
      </c>
      <c r="B651" s="6" t="s">
        <v>263</v>
      </c>
      <c r="C651" s="3">
        <v>4</v>
      </c>
      <c r="D651" s="7">
        <v>4</v>
      </c>
    </row>
    <row r="652" spans="1:4" ht="12.75">
      <c r="A652" s="25" t="s">
        <v>680</v>
      </c>
      <c r="B652"/>
      <c r="C652" s="31">
        <v>4.1</v>
      </c>
      <c r="D652" s="31">
        <f>16-11.9</f>
        <v>4.1</v>
      </c>
    </row>
    <row r="653" spans="1:4" ht="12.75">
      <c r="A653" s="35" t="s">
        <v>342</v>
      </c>
      <c r="B653" s="54" t="s">
        <v>681</v>
      </c>
      <c r="C653">
        <v>10.76</v>
      </c>
      <c r="D653">
        <v>10.76</v>
      </c>
    </row>
    <row r="654" spans="1:4" ht="12.75">
      <c r="A654" s="36" t="s">
        <v>682</v>
      </c>
      <c r="B654" s="66"/>
      <c r="C654" s="66">
        <f>D654/2</f>
        <v>25.549999999999997</v>
      </c>
      <c r="D654" s="37">
        <f>208.7-16.1-67.9-55.6-18</f>
        <v>51.099999999999994</v>
      </c>
    </row>
    <row r="655" spans="1:4" ht="12.75">
      <c r="A655" s="25" t="s">
        <v>683</v>
      </c>
      <c r="B655"/>
      <c r="C655" s="31">
        <v>12.2</v>
      </c>
      <c r="D655" s="31">
        <v>12.2</v>
      </c>
    </row>
    <row r="656" spans="1:4" ht="12.75">
      <c r="A656" s="25" t="s">
        <v>684</v>
      </c>
      <c r="B656"/>
      <c r="C656">
        <f>20.66+19.6+18.9</f>
        <v>59.160000000000004</v>
      </c>
      <c r="D656">
        <v>59.16</v>
      </c>
    </row>
    <row r="657" spans="1:4" ht="12.75">
      <c r="A657" s="66" t="s">
        <v>685</v>
      </c>
      <c r="B657" s="20" t="s">
        <v>686</v>
      </c>
      <c r="C657" s="66">
        <f>D657/2</f>
        <v>8.599999999999996</v>
      </c>
      <c r="D657" s="66">
        <f>155-50.7-11.2-13-40.7-22.2</f>
        <v>17.199999999999992</v>
      </c>
    </row>
    <row r="658" spans="1:4" ht="12.75">
      <c r="A658" t="s">
        <v>687</v>
      </c>
      <c r="B658"/>
      <c r="C658">
        <v>16.75</v>
      </c>
      <c r="D658">
        <v>16.75</v>
      </c>
    </row>
    <row r="659" spans="1:4" ht="12.75">
      <c r="A659" s="116" t="s">
        <v>688</v>
      </c>
      <c r="B659" s="117" t="s">
        <v>689</v>
      </c>
      <c r="C659" s="118">
        <f>44.9-16.5</f>
        <v>28.4</v>
      </c>
      <c r="D659" s="118">
        <f>44.9-16.5</f>
        <v>28.4</v>
      </c>
    </row>
    <row r="660" spans="1:4" ht="12.75">
      <c r="A660" s="25" t="s">
        <v>690</v>
      </c>
      <c r="B660" s="6">
        <v>84</v>
      </c>
      <c r="C660">
        <f>14.4</f>
        <v>14.4</v>
      </c>
      <c r="D660">
        <v>14.4</v>
      </c>
    </row>
    <row r="661" spans="1:4" ht="12.75">
      <c r="A661" s="35" t="s">
        <v>691</v>
      </c>
      <c r="B661" s="54" t="s">
        <v>681</v>
      </c>
      <c r="C661">
        <f>11.12</f>
        <v>11.12</v>
      </c>
      <c r="D661">
        <f>38.28-27.16</f>
        <v>11.120000000000001</v>
      </c>
    </row>
    <row r="662" spans="1:4" ht="12.75">
      <c r="A662" t="s">
        <v>692</v>
      </c>
      <c r="B662">
        <v>5</v>
      </c>
      <c r="C662">
        <v>69.5</v>
      </c>
      <c r="D662">
        <v>69.5</v>
      </c>
    </row>
    <row r="663" spans="1:4" ht="12.75">
      <c r="A663" s="36" t="s">
        <v>693</v>
      </c>
      <c r="B663" s="66"/>
      <c r="C663" s="37">
        <f aca="true" t="shared" si="0" ref="C663:C668">D663/2</f>
        <v>4.699999999999967</v>
      </c>
      <c r="D663" s="37">
        <f>530-21.8-23.1-111.9-178.5-102.2-83.1</f>
        <v>9.399999999999935</v>
      </c>
    </row>
    <row r="664" spans="1:4" ht="12.75">
      <c r="A664" s="36" t="s">
        <v>693</v>
      </c>
      <c r="B664"/>
      <c r="C664" s="37">
        <f t="shared" si="0"/>
        <v>28.400000000000006</v>
      </c>
      <c r="D664" s="31">
        <f>512-34.1-68.7-62.9-57-60.8-171.7</f>
        <v>56.80000000000001</v>
      </c>
    </row>
    <row r="665" spans="1:4" ht="12.75">
      <c r="A665" s="36" t="s">
        <v>693</v>
      </c>
      <c r="B665" s="66"/>
      <c r="C665" s="119">
        <f t="shared" si="0"/>
        <v>5.200000000000003</v>
      </c>
      <c r="D665" s="119">
        <f>130-96.6-23</f>
        <v>10.400000000000006</v>
      </c>
    </row>
    <row r="666" spans="1:4" ht="12.75">
      <c r="A666" s="36" t="s">
        <v>694</v>
      </c>
      <c r="B666" s="66"/>
      <c r="C666" s="119">
        <f t="shared" si="0"/>
        <v>254.95</v>
      </c>
      <c r="D666" s="119">
        <f>908-24.7-228.8-25.5-40.1-79</f>
        <v>509.9</v>
      </c>
    </row>
    <row r="667" spans="1:4" ht="12.75">
      <c r="A667" s="36" t="s">
        <v>694</v>
      </c>
      <c r="B667"/>
      <c r="C667" s="37">
        <f t="shared" si="0"/>
        <v>102.15</v>
      </c>
      <c r="D667" s="31">
        <v>204.3</v>
      </c>
    </row>
    <row r="668" spans="1:4" ht="12.75">
      <c r="A668" s="36" t="s">
        <v>694</v>
      </c>
      <c r="B668" s="66"/>
      <c r="C668" s="66">
        <f t="shared" si="0"/>
        <v>156</v>
      </c>
      <c r="D668" s="37">
        <v>312</v>
      </c>
    </row>
    <row r="669" spans="1:4" ht="12.75">
      <c r="A669" t="s">
        <v>694</v>
      </c>
      <c r="B669" t="s">
        <v>695</v>
      </c>
      <c r="C669">
        <v>48</v>
      </c>
      <c r="D669">
        <v>48</v>
      </c>
    </row>
    <row r="670" spans="1:4" ht="12.75">
      <c r="A670" s="25" t="s">
        <v>696</v>
      </c>
      <c r="B670"/>
      <c r="C670">
        <v>21</v>
      </c>
      <c r="D670">
        <v>21</v>
      </c>
    </row>
    <row r="671" spans="1:4" ht="12.75">
      <c r="A671" s="25" t="s">
        <v>697</v>
      </c>
      <c r="B671"/>
      <c r="C671">
        <f>53.54</f>
        <v>53.54</v>
      </c>
      <c r="D671">
        <f>209.74-156.2</f>
        <v>53.54000000000002</v>
      </c>
    </row>
    <row r="672" spans="1:4" ht="12.75">
      <c r="A672" s="25" t="s">
        <v>697</v>
      </c>
      <c r="B672"/>
      <c r="C672">
        <v>35</v>
      </c>
      <c r="D672">
        <v>35</v>
      </c>
    </row>
    <row r="673" spans="1:4" ht="12.75">
      <c r="A673" s="25" t="s">
        <v>698</v>
      </c>
      <c r="B673"/>
      <c r="C673">
        <f>62.2</f>
        <v>62.2</v>
      </c>
      <c r="D673">
        <v>62.2</v>
      </c>
    </row>
    <row r="674" spans="1:4" ht="12.75">
      <c r="A674" s="26" t="s">
        <v>699</v>
      </c>
      <c r="B674"/>
      <c r="C674">
        <v>84.1</v>
      </c>
      <c r="D674">
        <v>84.1</v>
      </c>
    </row>
    <row r="675" spans="1:4" ht="12.75">
      <c r="A675" s="9" t="s">
        <v>700</v>
      </c>
      <c r="B675" s="6" t="s">
        <v>701</v>
      </c>
      <c r="C675">
        <v>176.8</v>
      </c>
      <c r="D675">
        <v>176.8</v>
      </c>
    </row>
    <row r="676" spans="1:4" ht="12.75">
      <c r="A676" s="1">
        <v>1</v>
      </c>
      <c r="B676" s="2"/>
      <c r="C676" s="3"/>
      <c r="D676" s="3"/>
    </row>
    <row r="677" spans="1:4" ht="12.75">
      <c r="A677" t="s">
        <v>702</v>
      </c>
      <c r="B677"/>
      <c r="C677">
        <v>1.9</v>
      </c>
      <c r="D677">
        <v>1.9</v>
      </c>
    </row>
    <row r="678" spans="1:4" ht="12.75">
      <c r="A678" s="8" t="s">
        <v>703</v>
      </c>
      <c r="B678" s="9"/>
      <c r="C678" s="10">
        <v>7.62</v>
      </c>
      <c r="D678" s="10">
        <v>7.62</v>
      </c>
    </row>
    <row r="679" spans="1:4" ht="12.75">
      <c r="A679" s="25" t="s">
        <v>704</v>
      </c>
      <c r="B679"/>
      <c r="C679">
        <v>28.5</v>
      </c>
      <c r="D679">
        <v>28.5</v>
      </c>
    </row>
    <row r="680" spans="1:4" ht="12.75">
      <c r="A680" s="91" t="s">
        <v>705</v>
      </c>
      <c r="C680" s="30">
        <v>68.5</v>
      </c>
      <c r="D680" s="30">
        <v>68.5</v>
      </c>
    </row>
    <row r="681" spans="1:4" ht="12.75">
      <c r="A681" t="s">
        <v>706</v>
      </c>
      <c r="B681"/>
      <c r="C681">
        <v>46</v>
      </c>
      <c r="D681">
        <v>46</v>
      </c>
    </row>
    <row r="682" spans="1:4" ht="12.75">
      <c r="A682" t="s">
        <v>707</v>
      </c>
      <c r="B682"/>
      <c r="C682">
        <v>66</v>
      </c>
      <c r="D682">
        <v>66</v>
      </c>
    </row>
    <row r="683" spans="1:4" ht="12.75">
      <c r="A683" t="s">
        <v>708</v>
      </c>
      <c r="B683"/>
      <c r="C683">
        <v>41.3</v>
      </c>
      <c r="D683">
        <v>41.3</v>
      </c>
    </row>
    <row r="684" spans="1:4" ht="12.75">
      <c r="A684" s="26" t="s">
        <v>709</v>
      </c>
      <c r="B684"/>
      <c r="C684">
        <v>180</v>
      </c>
      <c r="D684">
        <v>180</v>
      </c>
    </row>
    <row r="685" spans="1:4" ht="12.75">
      <c r="A685" s="1">
        <v>1</v>
      </c>
      <c r="B685" s="2"/>
      <c r="C685" s="3"/>
      <c r="D685" s="4"/>
    </row>
    <row r="686" spans="1:4" ht="12.75">
      <c r="A686" s="25" t="s">
        <v>710</v>
      </c>
      <c r="B686" t="s">
        <v>711</v>
      </c>
      <c r="C686">
        <v>138</v>
      </c>
      <c r="D686">
        <v>138</v>
      </c>
    </row>
    <row r="687" spans="1:4" ht="12.75">
      <c r="A687" s="25" t="s">
        <v>712</v>
      </c>
      <c r="B687"/>
      <c r="C687">
        <f>7+3.8+3.9</f>
        <v>14.700000000000001</v>
      </c>
      <c r="D687">
        <v>14.7</v>
      </c>
    </row>
    <row r="688" spans="1:4" ht="12.75">
      <c r="A688" s="1" t="s">
        <v>713</v>
      </c>
      <c r="C688">
        <v>2.4</v>
      </c>
      <c r="D688">
        <v>2.4</v>
      </c>
    </row>
    <row r="689" spans="1:4" ht="12.75">
      <c r="A689" s="8" t="s">
        <v>714</v>
      </c>
      <c r="B689" s="9"/>
      <c r="C689" s="10">
        <f>21.06</f>
        <v>21.06</v>
      </c>
      <c r="D689" s="10">
        <f>29.8-8.72</f>
        <v>21.08</v>
      </c>
    </row>
    <row r="690" spans="1:4" ht="12.75">
      <c r="A690" t="s">
        <v>715</v>
      </c>
      <c r="B690"/>
      <c r="C690">
        <f>1.7+29.1-22-7.1</f>
        <v>1.700000000000001</v>
      </c>
      <c r="D690">
        <v>1.7</v>
      </c>
    </row>
    <row r="691" spans="1:4" ht="12.75">
      <c r="A691" s="25" t="s">
        <v>716</v>
      </c>
      <c r="B691"/>
      <c r="C691" s="31">
        <v>17.7</v>
      </c>
      <c r="D691" s="31">
        <v>17.7</v>
      </c>
    </row>
    <row r="692" spans="1:4" ht="12.75">
      <c r="A692" t="s">
        <v>717</v>
      </c>
      <c r="B692"/>
      <c r="C692">
        <v>26.7</v>
      </c>
      <c r="D692">
        <v>26.7</v>
      </c>
    </row>
    <row r="693" spans="1:4" ht="12.75">
      <c r="A693" s="1">
        <v>1</v>
      </c>
      <c r="B693" s="2"/>
      <c r="C693" s="4"/>
      <c r="D693" s="4"/>
    </row>
    <row r="694" spans="1:4" ht="12.75">
      <c r="A694" s="8" t="s">
        <v>718</v>
      </c>
      <c r="B694" s="9"/>
      <c r="C694" s="9">
        <v>147.4</v>
      </c>
      <c r="D694" s="10">
        <v>147.4</v>
      </c>
    </row>
    <row r="695" spans="1:4" ht="12.75">
      <c r="A695" s="1" t="s">
        <v>719</v>
      </c>
      <c r="B695" s="2"/>
      <c r="C695" s="4">
        <v>0.6</v>
      </c>
      <c r="D695" s="4">
        <v>0.6</v>
      </c>
    </row>
    <row r="696" spans="1:4" ht="12.75">
      <c r="A696" s="5" t="s">
        <v>720</v>
      </c>
      <c r="B696" s="6">
        <v>4000</v>
      </c>
      <c r="C696">
        <f>197.5-5.3-1.6-25-3.1</f>
        <v>162.5</v>
      </c>
      <c r="D696">
        <f>197.5-5.3-1.6-25-3.1</f>
        <v>162.5</v>
      </c>
    </row>
    <row r="697" spans="1:4" ht="12.75">
      <c r="A697" s="1" t="s">
        <v>721</v>
      </c>
      <c r="B697" s="2"/>
      <c r="C697" s="3">
        <v>0.9</v>
      </c>
      <c r="D697" s="3">
        <v>0.9</v>
      </c>
    </row>
    <row r="698" spans="1:4" ht="12.75">
      <c r="A698" s="13" t="s">
        <v>722</v>
      </c>
      <c r="B698" s="14" t="s">
        <v>279</v>
      </c>
      <c r="C698" s="4">
        <v>180</v>
      </c>
      <c r="D698" s="4">
        <v>180</v>
      </c>
    </row>
    <row r="699" spans="1:4" ht="12.75">
      <c r="A699" s="120" t="s">
        <v>723</v>
      </c>
      <c r="B699" s="2" t="s">
        <v>724</v>
      </c>
      <c r="C699" s="4">
        <f>567-38-13.5-401-8</f>
        <v>106.5</v>
      </c>
      <c r="D699" s="4">
        <f>567-38-13.5-401-8</f>
        <v>106.5</v>
      </c>
    </row>
    <row r="700" spans="1:4" ht="12.75">
      <c r="A700" s="5" t="s">
        <v>725</v>
      </c>
      <c r="B700" s="6" t="s">
        <v>726</v>
      </c>
      <c r="C700" s="26">
        <v>24.2</v>
      </c>
      <c r="D700" s="26">
        <v>24.2</v>
      </c>
    </row>
    <row r="701" spans="1:4" ht="12.75">
      <c r="A701" s="1" t="s">
        <v>727</v>
      </c>
      <c r="B701" s="6" t="s">
        <v>728</v>
      </c>
      <c r="C701" s="3">
        <v>40</v>
      </c>
      <c r="D701" s="3">
        <v>40</v>
      </c>
    </row>
    <row r="702" spans="1:4" ht="12.75">
      <c r="A702" s="1" t="s">
        <v>727</v>
      </c>
      <c r="B702" s="6" t="s">
        <v>323</v>
      </c>
      <c r="C702" s="3">
        <f>74-3.7-30.6-2.6</f>
        <v>37.099999999999994</v>
      </c>
      <c r="D702" s="3">
        <f>74-3.7-30.6-2.6</f>
        <v>37.099999999999994</v>
      </c>
    </row>
    <row r="703" spans="1:4" ht="12.75">
      <c r="A703" s="13" t="s">
        <v>729</v>
      </c>
      <c r="B703" s="14" t="s">
        <v>730</v>
      </c>
      <c r="C703" s="4">
        <f>D703/2</f>
        <v>19.55</v>
      </c>
      <c r="D703" s="4">
        <f>53.6-14.5</f>
        <v>39.1</v>
      </c>
    </row>
    <row r="704" spans="1:4" ht="12.75">
      <c r="A704" s="13" t="s">
        <v>727</v>
      </c>
      <c r="B704" s="14" t="s">
        <v>731</v>
      </c>
      <c r="C704" s="4">
        <f>D704/2</f>
        <v>56.05</v>
      </c>
      <c r="D704" s="4">
        <f>179-51.4-5-10.5</f>
        <v>112.1</v>
      </c>
    </row>
    <row r="705" spans="1:4" ht="12.75">
      <c r="A705" t="s">
        <v>732</v>
      </c>
      <c r="B705">
        <v>2</v>
      </c>
      <c r="C705">
        <v>3.5</v>
      </c>
      <c r="D705">
        <v>3.5</v>
      </c>
    </row>
    <row r="706" spans="1:4" ht="12.75">
      <c r="A706" s="5" t="s">
        <v>733</v>
      </c>
      <c r="B706" s="9" t="s">
        <v>734</v>
      </c>
      <c r="C706" s="9">
        <f>92.6-22.8-19.6</f>
        <v>50.199999999999996</v>
      </c>
      <c r="D706" s="9">
        <f>92.6-22.8-19.6</f>
        <v>50.199999999999996</v>
      </c>
    </row>
    <row r="707" spans="1:4" ht="12.75">
      <c r="A707" s="5" t="s">
        <v>735</v>
      </c>
      <c r="B707" s="9" t="s">
        <v>736</v>
      </c>
      <c r="C707" s="9">
        <v>6</v>
      </c>
      <c r="D707" s="10">
        <v>6</v>
      </c>
    </row>
    <row r="708" spans="1:4" ht="12.75">
      <c r="A708" t="s">
        <v>737</v>
      </c>
      <c r="B708" t="s">
        <v>738</v>
      </c>
      <c r="C708">
        <f>4.65+5.85+21.52+10.74</f>
        <v>42.76</v>
      </c>
      <c r="D708">
        <v>42.76</v>
      </c>
    </row>
    <row r="709" spans="1:4" ht="12.75">
      <c r="A709" s="5" t="s">
        <v>739</v>
      </c>
      <c r="B709" s="9" t="s">
        <v>740</v>
      </c>
      <c r="C709" s="9">
        <v>17</v>
      </c>
      <c r="D709" s="10">
        <v>17</v>
      </c>
    </row>
    <row r="710" spans="1:4" ht="12.75">
      <c r="A710" s="5" t="s">
        <v>741</v>
      </c>
      <c r="B710" s="9"/>
      <c r="C710" s="9">
        <v>6.2</v>
      </c>
      <c r="D710" s="10">
        <v>6.2</v>
      </c>
    </row>
    <row r="711" spans="1:4" ht="12.75">
      <c r="A711" s="5" t="s">
        <v>742</v>
      </c>
      <c r="B711" s="9" t="s">
        <v>106</v>
      </c>
      <c r="C711" s="9">
        <v>5.4</v>
      </c>
      <c r="D711" s="10">
        <v>5.4</v>
      </c>
    </row>
    <row r="712" spans="1:4" ht="12.75">
      <c r="A712" s="5" t="s">
        <v>743</v>
      </c>
      <c r="B712" s="9" t="s">
        <v>106</v>
      </c>
      <c r="C712" s="9">
        <v>9.9</v>
      </c>
      <c r="D712" s="10">
        <v>9.9</v>
      </c>
    </row>
    <row r="713" spans="1:4" ht="12.75">
      <c r="A713" s="1" t="s">
        <v>744</v>
      </c>
      <c r="B713" s="2" t="s">
        <v>745</v>
      </c>
      <c r="C713" s="4">
        <v>14.4</v>
      </c>
      <c r="D713" s="4">
        <v>14.4</v>
      </c>
    </row>
    <row r="714" spans="1:4" ht="12.75">
      <c r="A714" s="13" t="s">
        <v>746</v>
      </c>
      <c r="B714" s="14" t="s">
        <v>747</v>
      </c>
      <c r="C714" s="4">
        <f>20.8/2</f>
        <v>10.4</v>
      </c>
      <c r="D714" s="4">
        <v>20.8</v>
      </c>
    </row>
    <row r="715" spans="1:4" ht="12.75">
      <c r="A715" s="1" t="s">
        <v>748</v>
      </c>
      <c r="B715" s="2"/>
      <c r="C715" s="4">
        <v>4.5</v>
      </c>
      <c r="D715" s="4">
        <v>4.5</v>
      </c>
    </row>
    <row r="716" spans="1:4" ht="12.75">
      <c r="A716" s="26" t="s">
        <v>749</v>
      </c>
      <c r="B716" s="6" t="s">
        <v>750</v>
      </c>
      <c r="C716" s="7">
        <f>27.6+22.4+40.5+20.5+19+19.5+19</f>
        <v>168.5</v>
      </c>
      <c r="D716" s="7">
        <f>27.6+22.4+40.5+20.5+19+19.5+19</f>
        <v>168.5</v>
      </c>
    </row>
    <row r="717" spans="1:4" ht="12.75">
      <c r="A717" s="9" t="s">
        <v>751</v>
      </c>
      <c r="B717" s="6" t="s">
        <v>752</v>
      </c>
      <c r="C717">
        <v>82</v>
      </c>
      <c r="D717">
        <v>82</v>
      </c>
    </row>
    <row r="718" spans="1:4" ht="12.75">
      <c r="A718" s="121"/>
      <c r="B718" s="2"/>
      <c r="D718" s="4"/>
    </row>
    <row r="719" spans="1:4" ht="12.75">
      <c r="A719" s="121"/>
      <c r="B719" s="121"/>
      <c r="C719" s="122"/>
      <c r="D719" s="122"/>
    </row>
    <row r="720" spans="1:4" ht="12.75">
      <c r="A720" s="123"/>
      <c r="B720" s="2"/>
      <c r="C720" s="3"/>
      <c r="D720" s="4"/>
    </row>
    <row r="721" spans="1:4" ht="12.75">
      <c r="A721" s="124"/>
      <c r="B721" s="2"/>
      <c r="C721" s="3"/>
      <c r="D721" s="4"/>
    </row>
    <row r="722" spans="2:4" ht="12.75">
      <c r="B722" s="125"/>
      <c r="C722" s="126"/>
      <c r="D722" s="4"/>
    </row>
    <row r="723" spans="1:4" ht="12.75">
      <c r="A723" s="127"/>
      <c r="B723" s="123"/>
      <c r="C723" s="3">
        <v>1590</v>
      </c>
      <c r="D723" s="4">
        <v>1634</v>
      </c>
    </row>
    <row r="724" spans="1:4" ht="12.75">
      <c r="A724" s="127"/>
      <c r="B724" s="123"/>
      <c r="C724" s="3"/>
      <c r="D724" s="4"/>
    </row>
    <row r="725" spans="1:4" ht="12.75">
      <c r="A725" s="128"/>
      <c r="B725" s="20"/>
      <c r="C725" s="21"/>
      <c r="D725" s="22"/>
    </row>
    <row r="726" spans="1:4" ht="15.75">
      <c r="A726" s="17"/>
      <c r="B726" s="23"/>
      <c r="C726" s="4"/>
      <c r="D726" s="4"/>
    </row>
    <row r="727" spans="1:4" ht="12.75">
      <c r="A727" s="17"/>
      <c r="C727" s="21"/>
      <c r="D727" s="4"/>
    </row>
    <row r="728" spans="1:4" ht="12.75">
      <c r="A728" s="129"/>
      <c r="B728" s="2"/>
      <c r="C728" s="4"/>
      <c r="D728" s="4"/>
    </row>
    <row r="729" spans="1:4" ht="12.75">
      <c r="A729" s="130"/>
      <c r="B729" s="131"/>
      <c r="C729" s="62"/>
      <c r="D729" s="132"/>
    </row>
    <row r="730" spans="1:4" ht="12.75">
      <c r="A730" s="130"/>
      <c r="B730" s="61"/>
      <c r="C730" s="133"/>
      <c r="D730" s="132"/>
    </row>
    <row r="731" spans="1:4" ht="12.75">
      <c r="A731" s="130"/>
      <c r="B731" s="61"/>
      <c r="C731" s="133"/>
      <c r="D731" s="132"/>
    </row>
    <row r="732" spans="1:4" ht="12.75">
      <c r="A732" s="130"/>
      <c r="B732" s="61"/>
      <c r="C732" s="133"/>
      <c r="D732" s="132"/>
    </row>
    <row r="733" spans="1:4" ht="12.75">
      <c r="A733" s="130"/>
      <c r="B733" s="61"/>
      <c r="C733" s="133"/>
      <c r="D733" s="132"/>
    </row>
    <row r="734" spans="1:4" ht="12.75">
      <c r="A734" s="130"/>
      <c r="B734" s="61"/>
      <c r="C734" s="133"/>
      <c r="D734" s="132"/>
    </row>
    <row r="735" spans="1:4" ht="12.75">
      <c r="A735" s="130"/>
      <c r="B735" s="131"/>
      <c r="C735" s="62"/>
      <c r="D735" s="132"/>
    </row>
    <row r="736" spans="1:4" ht="12.75">
      <c r="A736" s="130"/>
      <c r="B736" s="131"/>
      <c r="C736" s="62"/>
      <c r="D736" s="132"/>
    </row>
    <row r="737" spans="1:4" ht="12.75">
      <c r="A737" s="130"/>
      <c r="B737" s="131"/>
      <c r="C737" s="62"/>
      <c r="D737" s="132"/>
    </row>
    <row r="738" spans="1:4" ht="12.75">
      <c r="A738" s="130"/>
      <c r="B738" s="131"/>
      <c r="C738" s="62"/>
      <c r="D738" s="62"/>
    </row>
    <row r="739" spans="1:4" ht="12.75">
      <c r="A739" s="134"/>
      <c r="B739" s="131"/>
      <c r="C739" s="62"/>
      <c r="D739" s="132"/>
    </row>
    <row r="740" spans="1:4" ht="12.75">
      <c r="A740" s="130"/>
      <c r="B740" s="131"/>
      <c r="C740" s="62"/>
      <c r="D740" s="132"/>
    </row>
    <row r="741" spans="1:4" ht="12.75">
      <c r="A741" s="130"/>
      <c r="B741" s="131"/>
      <c r="C741" s="62"/>
      <c r="D741" s="132"/>
    </row>
    <row r="742" spans="1:4" ht="12.75">
      <c r="A742" s="130"/>
      <c r="B742" s="131"/>
      <c r="C742" s="62"/>
      <c r="D742" s="132"/>
    </row>
    <row r="743" spans="1:4" ht="12.75">
      <c r="A743" s="130"/>
      <c r="B743" s="131"/>
      <c r="C743" s="62"/>
      <c r="D743" s="135"/>
    </row>
    <row r="744" spans="1:4" ht="12.75">
      <c r="A744" s="130"/>
      <c r="B744" s="131"/>
      <c r="C744" s="62"/>
      <c r="D744" s="135"/>
    </row>
    <row r="745" spans="1:4" ht="12.75">
      <c r="A745" s="136"/>
      <c r="B745" s="131"/>
      <c r="C745" s="62"/>
      <c r="D745" s="135"/>
    </row>
    <row r="746" spans="1:4" ht="12.75">
      <c r="A746" s="137"/>
      <c r="B746" s="138"/>
      <c r="C746" s="139"/>
      <c r="D746" s="140"/>
    </row>
    <row r="747" spans="1:4" ht="12.75">
      <c r="A747" s="1"/>
      <c r="B747" s="2"/>
      <c r="C747" s="3"/>
      <c r="D747" s="4"/>
    </row>
    <row r="748" spans="1:4" ht="12.75">
      <c r="A748" s="141"/>
      <c r="B748" s="2"/>
      <c r="C748" s="3"/>
      <c r="D748" s="4"/>
    </row>
    <row r="749" spans="1:4" ht="12.75">
      <c r="A749" s="142"/>
      <c r="B749" s="2"/>
      <c r="C749" s="3"/>
      <c r="D749" s="4"/>
    </row>
    <row r="750" spans="1:4" ht="12.75">
      <c r="A750" s="142"/>
      <c r="B750" s="2"/>
      <c r="C750" s="3"/>
      <c r="D750" s="4"/>
    </row>
    <row r="751" spans="1:4" ht="12.75">
      <c r="A751" s="142"/>
      <c r="B751" s="2"/>
      <c r="C751" s="3"/>
      <c r="D751" s="4"/>
    </row>
    <row r="752" spans="1:4" ht="12.75">
      <c r="A752" s="142"/>
      <c r="B752" s="2"/>
      <c r="C752" s="3"/>
      <c r="D752" s="4"/>
    </row>
    <row r="753" spans="1:4" ht="12.75">
      <c r="A753" s="141"/>
      <c r="B753" s="2"/>
      <c r="C753" s="3"/>
      <c r="D753" s="4"/>
    </row>
    <row r="754" spans="1:4" ht="12.75">
      <c r="A754" s="1"/>
      <c r="B754" s="2"/>
      <c r="C754" s="3"/>
      <c r="D754" s="4"/>
    </row>
    <row r="755" spans="1:4" ht="12.75">
      <c r="A755" s="1"/>
      <c r="B755" s="2"/>
      <c r="C755" s="3"/>
      <c r="D755" s="4"/>
    </row>
    <row r="756" spans="1:4" ht="12.75">
      <c r="A756" s="1"/>
      <c r="B756" s="2"/>
      <c r="C756" s="3"/>
      <c r="D756" s="4"/>
    </row>
    <row r="757" spans="1:4" ht="12.75">
      <c r="A757" s="1"/>
      <c r="B757" s="2"/>
      <c r="C757" s="3"/>
      <c r="D757" s="4"/>
    </row>
    <row r="758" spans="1:4" ht="12.75">
      <c r="A758" s="18"/>
      <c r="B758" s="2"/>
      <c r="C758" s="3"/>
      <c r="D758" s="4"/>
    </row>
    <row r="759" spans="1:4" ht="12.75">
      <c r="A759" s="1"/>
      <c r="B759" s="2"/>
      <c r="C759" s="3"/>
      <c r="D759" s="4"/>
    </row>
    <row r="760" spans="1:4" ht="12.75">
      <c r="A760" s="18"/>
      <c r="B760" s="2"/>
      <c r="C760" s="3"/>
      <c r="D760" s="4"/>
    </row>
    <row r="761" spans="1:4" ht="12.75">
      <c r="A761" s="141"/>
      <c r="B761" s="2"/>
      <c r="C761" s="3"/>
      <c r="D761" s="4"/>
    </row>
    <row r="762" spans="1:4" ht="12.75">
      <c r="A762" s="1"/>
      <c r="B762" s="2"/>
      <c r="C762" s="3"/>
      <c r="D762" s="4"/>
    </row>
    <row r="763" spans="1:4" ht="12.75">
      <c r="A763" s="141"/>
      <c r="B763" s="2"/>
      <c r="C763" s="3"/>
      <c r="D763" s="4"/>
    </row>
    <row r="764" spans="1:4" ht="12.75">
      <c r="A764" s="142"/>
      <c r="B764" s="2"/>
      <c r="C764" s="3"/>
      <c r="D764" s="4"/>
    </row>
    <row r="765" spans="1:4" ht="12.75">
      <c r="A765" s="1"/>
      <c r="B765" s="2"/>
      <c r="C765" s="3"/>
      <c r="D765" s="4"/>
    </row>
    <row r="766" spans="1:4" ht="12.75">
      <c r="A766" s="142"/>
      <c r="B766" s="2"/>
      <c r="C766" s="3"/>
      <c r="D766" s="4"/>
    </row>
    <row r="767" spans="1:4" ht="12.75">
      <c r="A767" s="142"/>
      <c r="B767" s="2"/>
      <c r="C767" s="3"/>
      <c r="D767" s="4"/>
    </row>
    <row r="768" spans="1:4" ht="12.75">
      <c r="A768" s="18"/>
      <c r="B768" s="2"/>
      <c r="C768" s="3"/>
      <c r="D768" s="4"/>
    </row>
    <row r="769" spans="1:4" ht="12.75">
      <c r="A769" s="1"/>
      <c r="B769" s="2"/>
      <c r="C769" s="3"/>
      <c r="D769" s="4"/>
    </row>
    <row r="770" spans="1:4" ht="12.75">
      <c r="A770" s="1"/>
      <c r="B770" s="2"/>
      <c r="C770" s="3"/>
      <c r="D770" s="4"/>
    </row>
    <row r="771" spans="1:4" ht="12.75">
      <c r="A771" s="1"/>
      <c r="B771" s="2"/>
      <c r="C771" s="3"/>
      <c r="D771" s="4"/>
    </row>
    <row r="772" spans="1:4" ht="12.75">
      <c r="A772" s="1"/>
      <c r="B772" s="2"/>
      <c r="C772" s="3"/>
      <c r="D772" s="4"/>
    </row>
    <row r="773" spans="1:4" ht="12.75">
      <c r="A773" s="1"/>
      <c r="B773" s="2"/>
      <c r="C773" s="3"/>
      <c r="D773" s="4"/>
    </row>
    <row r="774" spans="1:4" ht="12.75">
      <c r="A774" s="1"/>
      <c r="B774" s="2"/>
      <c r="C774" s="3"/>
      <c r="D774" s="4"/>
    </row>
    <row r="775" spans="1:4" ht="12.75">
      <c r="A775" s="1"/>
      <c r="B775" s="2"/>
      <c r="C775" s="3"/>
      <c r="D775" s="4"/>
    </row>
    <row r="776" spans="1:4" ht="12.75">
      <c r="A776" s="1"/>
      <c r="B776" s="2"/>
      <c r="C776" s="3"/>
      <c r="D776" s="4"/>
    </row>
    <row r="777" spans="1:4" ht="12.75">
      <c r="A777" s="1"/>
      <c r="B777" s="2"/>
      <c r="C777" s="3"/>
      <c r="D777" s="4"/>
    </row>
    <row r="778" spans="1:4" ht="12.75">
      <c r="A778" s="1"/>
      <c r="B778" s="2"/>
      <c r="C778" s="3"/>
      <c r="D778" s="4"/>
    </row>
    <row r="779" spans="1:4" ht="12.75">
      <c r="A779" s="141"/>
      <c r="B779" s="2"/>
      <c r="C779" s="3"/>
      <c r="D779" s="4"/>
    </row>
    <row r="780" spans="1:4" ht="12.75">
      <c r="A780" s="1"/>
      <c r="B780" s="2"/>
      <c r="C780" s="3"/>
      <c r="D780" s="4"/>
    </row>
    <row r="781" spans="1:4" ht="12.75">
      <c r="A781" s="18"/>
      <c r="B781" s="2"/>
      <c r="C781" s="3"/>
      <c r="D781" s="4"/>
    </row>
    <row r="782" spans="1:4" ht="12.75">
      <c r="A782" s="18"/>
      <c r="B782" s="2"/>
      <c r="C782" s="3"/>
      <c r="D782" s="4"/>
    </row>
    <row r="783" spans="1:4" ht="12.75">
      <c r="A783" s="1"/>
      <c r="B783" s="2"/>
      <c r="C783" s="3"/>
      <c r="D783" s="4"/>
    </row>
    <row r="784" spans="1:4" ht="12.75">
      <c r="A784" s="1"/>
      <c r="B784" s="2"/>
      <c r="C784" s="3"/>
      <c r="D784" s="4"/>
    </row>
    <row r="785" spans="1:4" ht="12.75">
      <c r="A785" s="1"/>
      <c r="B785" s="2"/>
      <c r="C785" s="3"/>
      <c r="D785" s="4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2011-06-16T08:02:34Z</dcterms:created>
  <dcterms:modified xsi:type="dcterms:W3CDTF">2011-06-16T08:31:26Z</dcterms:modified>
  <cp:category/>
  <cp:version/>
  <cp:contentType/>
  <cp:contentStatus/>
</cp:coreProperties>
</file>